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nazan\Documents\KI\ImmoWealth Trainings\ImmoWealth Training Gruppen\August 2024 -Gruppe\"/>
    </mc:Choice>
  </mc:AlternateContent>
  <xr:revisionPtr revIDLastSave="0" documentId="8_{21FA3991-D3A2-4D9A-B02C-D8EE60676202}" xr6:coauthVersionLast="47" xr6:coauthVersionMax="47" xr10:uidLastSave="{00000000-0000-0000-0000-000000000000}"/>
  <bookViews>
    <workbookView xWindow="2300" yWindow="340" windowWidth="22280" windowHeight="15760" activeTab="1" xr2:uid="{00000000-000D-0000-FFFF-FFFF00000000}"/>
  </bookViews>
  <sheets>
    <sheet name="Wichtig!" sheetId="19" r:id="rId1"/>
    <sheet name="Berechnung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8" l="1"/>
  <c r="C34" i="18"/>
  <c r="C36" i="18"/>
  <c r="H28" i="18"/>
  <c r="H27" i="18"/>
  <c r="C46" i="18"/>
  <c r="C47" i="18" s="1"/>
  <c r="C48" i="18" s="1"/>
  <c r="C49" i="18" s="1"/>
  <c r="C50" i="18" s="1"/>
  <c r="C51" i="18" s="1"/>
  <c r="C52" i="18" s="1"/>
  <c r="C53" i="18" s="1"/>
  <c r="C54" i="18" s="1"/>
  <c r="C55" i="18" s="1"/>
  <c r="C56" i="18" s="1"/>
  <c r="C57" i="18" s="1"/>
  <c r="C58" i="18" s="1"/>
  <c r="C59" i="18" s="1"/>
  <c r="C60" i="18" s="1"/>
  <c r="C61" i="18" s="1"/>
  <c r="C62" i="18" s="1"/>
  <c r="C63" i="18" s="1"/>
  <c r="C64" i="18" s="1"/>
  <c r="C65" i="18" s="1"/>
  <c r="C66" i="18" s="1"/>
  <c r="C67" i="18" s="1"/>
  <c r="C68" i="18" s="1"/>
  <c r="C69" i="18" s="1"/>
  <c r="C70" i="18" s="1"/>
  <c r="C71" i="18" s="1"/>
  <c r="C72" i="18" s="1"/>
  <c r="C73" i="18" s="1"/>
  <c r="C74" i="18" s="1"/>
  <c r="C75" i="18" s="1"/>
  <c r="C76" i="18" s="1"/>
  <c r="C77" i="18" s="1"/>
  <c r="C78" i="18" s="1"/>
  <c r="C79" i="18" s="1"/>
  <c r="C80" i="18" s="1"/>
  <c r="C81" i="18" s="1"/>
  <c r="C82" i="18" s="1"/>
  <c r="C83" i="18" s="1"/>
  <c r="C84" i="18" s="1"/>
  <c r="C85" i="18" s="1"/>
  <c r="L47" i="18"/>
  <c r="L46" i="18"/>
  <c r="C29" i="18" l="1"/>
  <c r="I46" i="18" s="1"/>
  <c r="I47" i="18" s="1"/>
  <c r="I48" i="18" s="1"/>
  <c r="A47" i="18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C45" i="18"/>
  <c r="B36" i="18"/>
  <c r="C32" i="18"/>
  <c r="K46" i="18" s="1"/>
  <c r="K47" i="18" s="1"/>
  <c r="K48" i="18" s="1"/>
  <c r="K49" i="18" s="1"/>
  <c r="K50" i="18" s="1"/>
  <c r="K51" i="18" s="1"/>
  <c r="K52" i="18" s="1"/>
  <c r="K53" i="18" s="1"/>
  <c r="K54" i="18" s="1"/>
  <c r="K55" i="18" s="1"/>
  <c r="K56" i="18" s="1"/>
  <c r="K57" i="18" s="1"/>
  <c r="K58" i="18" s="1"/>
  <c r="K59" i="18" s="1"/>
  <c r="K60" i="18" s="1"/>
  <c r="K61" i="18" s="1"/>
  <c r="K62" i="18" s="1"/>
  <c r="K63" i="18" s="1"/>
  <c r="K64" i="18" s="1"/>
  <c r="K65" i="18" s="1"/>
  <c r="K66" i="18" s="1"/>
  <c r="K67" i="18" s="1"/>
  <c r="K68" i="18" s="1"/>
  <c r="K69" i="18" s="1"/>
  <c r="K70" i="18" s="1"/>
  <c r="K71" i="18" s="1"/>
  <c r="K72" i="18" s="1"/>
  <c r="K73" i="18" s="1"/>
  <c r="K74" i="18" s="1"/>
  <c r="K75" i="18" s="1"/>
  <c r="K76" i="18" s="1"/>
  <c r="K77" i="18" s="1"/>
  <c r="K78" i="18" s="1"/>
  <c r="K79" i="18" s="1"/>
  <c r="K80" i="18" s="1"/>
  <c r="K81" i="18" s="1"/>
  <c r="K82" i="18" s="1"/>
  <c r="K83" i="18" s="1"/>
  <c r="K84" i="18" s="1"/>
  <c r="K85" i="18" s="1"/>
  <c r="C19" i="18"/>
  <c r="C18" i="18"/>
  <c r="C17" i="18"/>
  <c r="C16" i="18"/>
  <c r="C20" i="18" l="1"/>
  <c r="I49" i="18"/>
  <c r="C21" i="18" l="1"/>
  <c r="C22" i="18" s="1"/>
  <c r="C27" i="18" s="1"/>
  <c r="J46" i="18" s="1"/>
  <c r="I50" i="18"/>
  <c r="C24" i="18" l="1"/>
  <c r="F46" i="18" s="1"/>
  <c r="J47" i="18"/>
  <c r="I51" i="18"/>
  <c r="F47" i="18" l="1"/>
  <c r="D45" i="18"/>
  <c r="I52" i="18"/>
  <c r="J48" i="18"/>
  <c r="F48" i="18"/>
  <c r="N47" i="18"/>
  <c r="H46" i="18"/>
  <c r="N46" i="18"/>
  <c r="M46" i="18" l="1"/>
  <c r="O46" i="18" s="1"/>
  <c r="G46" i="18"/>
  <c r="D46" i="18" s="1"/>
  <c r="E46" i="18" s="1"/>
  <c r="E47" i="18" s="1"/>
  <c r="F49" i="18"/>
  <c r="N48" i="18"/>
  <c r="J49" i="18"/>
  <c r="I53" i="18"/>
  <c r="H47" i="18" l="1"/>
  <c r="M47" i="18" s="1"/>
  <c r="O47" i="18" s="1"/>
  <c r="I54" i="18"/>
  <c r="J50" i="18"/>
  <c r="F50" i="18"/>
  <c r="N49" i="18"/>
  <c r="G47" i="18" l="1"/>
  <c r="D47" i="18" s="1"/>
  <c r="H48" i="18" s="1"/>
  <c r="L48" i="18" s="1"/>
  <c r="F51" i="18"/>
  <c r="N50" i="18"/>
  <c r="J51" i="18"/>
  <c r="I55" i="18"/>
  <c r="E48" i="18" l="1"/>
  <c r="F52" i="18"/>
  <c r="N51" i="18"/>
  <c r="G48" i="18"/>
  <c r="M48" i="18"/>
  <c r="O48" i="18" s="1"/>
  <c r="I56" i="18"/>
  <c r="J52" i="18"/>
  <c r="F53" i="18" l="1"/>
  <c r="N52" i="18"/>
  <c r="J53" i="18"/>
  <c r="I57" i="18"/>
  <c r="D48" i="18"/>
  <c r="E49" i="18"/>
  <c r="J54" i="18" l="1"/>
  <c r="F54" i="18"/>
  <c r="N53" i="18"/>
  <c r="H49" i="18"/>
  <c r="L49" i="18" s="1"/>
  <c r="I58" i="18"/>
  <c r="I59" i="18" l="1"/>
  <c r="G49" i="18"/>
  <c r="M49" i="18"/>
  <c r="O49" i="18" s="1"/>
  <c r="F55" i="18"/>
  <c r="N54" i="18"/>
  <c r="J55" i="18"/>
  <c r="J56" i="18" l="1"/>
  <c r="F56" i="18"/>
  <c r="N55" i="18"/>
  <c r="D49" i="18"/>
  <c r="E50" i="18"/>
  <c r="I60" i="18"/>
  <c r="H50" i="18" l="1"/>
  <c r="L50" i="18" s="1"/>
  <c r="I61" i="18"/>
  <c r="F57" i="18"/>
  <c r="N56" i="18"/>
  <c r="J57" i="18"/>
  <c r="J58" i="18" l="1"/>
  <c r="F58" i="18"/>
  <c r="N57" i="18"/>
  <c r="I62" i="18"/>
  <c r="G50" i="18"/>
  <c r="M50" i="18"/>
  <c r="O50" i="18" s="1"/>
  <c r="D50" i="18" l="1"/>
  <c r="E51" i="18"/>
  <c r="I63" i="18"/>
  <c r="F59" i="18"/>
  <c r="N58" i="18"/>
  <c r="J59" i="18"/>
  <c r="J60" i="18" l="1"/>
  <c r="F60" i="18"/>
  <c r="N59" i="18"/>
  <c r="I64" i="18"/>
  <c r="H51" i="18"/>
  <c r="L51" i="18" s="1"/>
  <c r="G51" i="18" l="1"/>
  <c r="M51" i="18"/>
  <c r="O51" i="18" s="1"/>
  <c r="I65" i="18"/>
  <c r="F61" i="18"/>
  <c r="N60" i="18"/>
  <c r="J61" i="18"/>
  <c r="J62" i="18" l="1"/>
  <c r="F62" i="18"/>
  <c r="N61" i="18"/>
  <c r="I66" i="18"/>
  <c r="E52" i="18"/>
  <c r="D51" i="18"/>
  <c r="H52" i="18" l="1"/>
  <c r="L52" i="18" s="1"/>
  <c r="I67" i="18"/>
  <c r="F63" i="18"/>
  <c r="N62" i="18"/>
  <c r="J63" i="18"/>
  <c r="J64" i="18" l="1"/>
  <c r="F64" i="18"/>
  <c r="N63" i="18"/>
  <c r="I68" i="18"/>
  <c r="G52" i="18"/>
  <c r="M52" i="18"/>
  <c r="O52" i="18" s="1"/>
  <c r="D52" i="18" l="1"/>
  <c r="E53" i="18"/>
  <c r="I69" i="18"/>
  <c r="F65" i="18"/>
  <c r="N64" i="18"/>
  <c r="J65" i="18"/>
  <c r="J66" i="18" l="1"/>
  <c r="F66" i="18"/>
  <c r="N65" i="18"/>
  <c r="I70" i="18"/>
  <c r="H53" i="18"/>
  <c r="L53" i="18" s="1"/>
  <c r="G53" i="18" l="1"/>
  <c r="M53" i="18"/>
  <c r="O53" i="18" s="1"/>
  <c r="I71" i="18"/>
  <c r="F67" i="18"/>
  <c r="N66" i="18"/>
  <c r="J67" i="18"/>
  <c r="J68" i="18" l="1"/>
  <c r="F68" i="18"/>
  <c r="N67" i="18"/>
  <c r="I72" i="18"/>
  <c r="E54" i="18"/>
  <c r="D53" i="18"/>
  <c r="H54" i="18" l="1"/>
  <c r="L54" i="18" s="1"/>
  <c r="I73" i="18"/>
  <c r="F69" i="18"/>
  <c r="N68" i="18"/>
  <c r="J69" i="18"/>
  <c r="I74" i="18" l="1"/>
  <c r="G54" i="18"/>
  <c r="M54" i="18"/>
  <c r="O54" i="18" s="1"/>
  <c r="J70" i="18"/>
  <c r="F70" i="18"/>
  <c r="N69" i="18"/>
  <c r="D54" i="18" l="1"/>
  <c r="E55" i="18"/>
  <c r="I75" i="18"/>
  <c r="F71" i="18"/>
  <c r="N70" i="18"/>
  <c r="J71" i="18"/>
  <c r="J72" i="18" l="1"/>
  <c r="F72" i="18"/>
  <c r="N71" i="18"/>
  <c r="I76" i="18"/>
  <c r="H55" i="18"/>
  <c r="L55" i="18" s="1"/>
  <c r="G55" i="18" l="1"/>
  <c r="M55" i="18"/>
  <c r="O55" i="18" s="1"/>
  <c r="I77" i="18"/>
  <c r="F73" i="18"/>
  <c r="N72" i="18"/>
  <c r="J73" i="18"/>
  <c r="J74" i="18" l="1"/>
  <c r="F74" i="18"/>
  <c r="N73" i="18"/>
  <c r="I78" i="18"/>
  <c r="E56" i="18"/>
  <c r="D55" i="18"/>
  <c r="H56" i="18" l="1"/>
  <c r="L56" i="18" s="1"/>
  <c r="I79" i="18"/>
  <c r="F75" i="18"/>
  <c r="N74" i="18"/>
  <c r="J75" i="18"/>
  <c r="J76" i="18" l="1"/>
  <c r="F76" i="18"/>
  <c r="N75" i="18"/>
  <c r="I80" i="18"/>
  <c r="G56" i="18"/>
  <c r="M56" i="18"/>
  <c r="O56" i="18" s="1"/>
  <c r="D56" i="18" l="1"/>
  <c r="E57" i="18"/>
  <c r="I81" i="18"/>
  <c r="F77" i="18"/>
  <c r="N76" i="18"/>
  <c r="J77" i="18"/>
  <c r="J78" i="18" l="1"/>
  <c r="F78" i="18"/>
  <c r="N77" i="18"/>
  <c r="I82" i="18"/>
  <c r="H57" i="18"/>
  <c r="L57" i="18" s="1"/>
  <c r="F79" i="18" l="1"/>
  <c r="N78" i="18"/>
  <c r="J79" i="18"/>
  <c r="G57" i="18"/>
  <c r="M57" i="18"/>
  <c r="O57" i="18" s="1"/>
  <c r="I83" i="18"/>
  <c r="J80" i="18" l="1"/>
  <c r="F80" i="18"/>
  <c r="N79" i="18"/>
  <c r="I84" i="18"/>
  <c r="E58" i="18"/>
  <c r="D57" i="18"/>
  <c r="H58" i="18" l="1"/>
  <c r="L58" i="18" s="1"/>
  <c r="I85" i="18"/>
  <c r="F81" i="18"/>
  <c r="N80" i="18"/>
  <c r="J81" i="18"/>
  <c r="G58" i="18" l="1"/>
  <c r="M58" i="18"/>
  <c r="O58" i="18" s="1"/>
  <c r="J82" i="18"/>
  <c r="F82" i="18"/>
  <c r="N81" i="18"/>
  <c r="F83" i="18" l="1"/>
  <c r="N82" i="18"/>
  <c r="J83" i="18"/>
  <c r="D58" i="18"/>
  <c r="E59" i="18"/>
  <c r="J84" i="18" l="1"/>
  <c r="F84" i="18"/>
  <c r="N83" i="18"/>
  <c r="H59" i="18"/>
  <c r="L59" i="18" s="1"/>
  <c r="J85" i="18" l="1"/>
  <c r="F85" i="18"/>
  <c r="N85" i="18" s="1"/>
  <c r="N84" i="18"/>
  <c r="G59" i="18"/>
  <c r="M59" i="18"/>
  <c r="O59" i="18" s="1"/>
  <c r="E60" i="18" l="1"/>
  <c r="D59" i="18"/>
  <c r="H60" i="18" l="1"/>
  <c r="L60" i="18" s="1"/>
  <c r="G60" i="18" l="1"/>
  <c r="M60" i="18"/>
  <c r="O60" i="18" s="1"/>
  <c r="D60" i="18" l="1"/>
  <c r="E61" i="18"/>
  <c r="H61" i="18" l="1"/>
  <c r="L61" i="18" s="1"/>
  <c r="G61" i="18" l="1"/>
  <c r="M61" i="18"/>
  <c r="O61" i="18" s="1"/>
  <c r="E62" i="18" l="1"/>
  <c r="D61" i="18"/>
  <c r="H62" i="18" l="1"/>
  <c r="L62" i="18" s="1"/>
  <c r="G62" i="18" l="1"/>
  <c r="M62" i="18"/>
  <c r="O62" i="18" s="1"/>
  <c r="E63" i="18" l="1"/>
  <c r="D62" i="18"/>
  <c r="H63" i="18" l="1"/>
  <c r="L63" i="18" s="1"/>
  <c r="G63" i="18" l="1"/>
  <c r="M63" i="18"/>
  <c r="O63" i="18" s="1"/>
  <c r="D63" i="18" l="1"/>
  <c r="E64" i="18"/>
  <c r="H64" i="18" l="1"/>
  <c r="L64" i="18" s="1"/>
  <c r="G64" i="18" l="1"/>
  <c r="M64" i="18"/>
  <c r="O64" i="18" s="1"/>
  <c r="E65" i="18" l="1"/>
  <c r="D64" i="18"/>
  <c r="H65" i="18" l="1"/>
  <c r="L65" i="18" s="1"/>
  <c r="G65" i="18" l="1"/>
  <c r="M65" i="18"/>
  <c r="O65" i="18" s="1"/>
  <c r="D65" i="18" l="1"/>
  <c r="E66" i="18"/>
  <c r="H66" i="18" l="1"/>
  <c r="L66" i="18" s="1"/>
  <c r="G66" i="18" l="1"/>
  <c r="M66" i="18"/>
  <c r="O66" i="18" s="1"/>
  <c r="E67" i="18" l="1"/>
  <c r="D66" i="18"/>
  <c r="H67" i="18" l="1"/>
  <c r="L67" i="18" s="1"/>
  <c r="G67" i="18" l="1"/>
  <c r="M67" i="18"/>
  <c r="O67" i="18" s="1"/>
  <c r="D67" i="18" l="1"/>
  <c r="E68" i="18"/>
  <c r="H68" i="18" l="1"/>
  <c r="L68" i="18" s="1"/>
  <c r="G68" i="18" l="1"/>
  <c r="M68" i="18"/>
  <c r="O68" i="18" s="1"/>
  <c r="E69" i="18" l="1"/>
  <c r="D68" i="18"/>
  <c r="H69" i="18" l="1"/>
  <c r="L69" i="18" s="1"/>
  <c r="G69" i="18" l="1"/>
  <c r="M69" i="18"/>
  <c r="O69" i="18" s="1"/>
  <c r="D69" i="18" l="1"/>
  <c r="E70" i="18"/>
  <c r="H70" i="18" l="1"/>
  <c r="L70" i="18" s="1"/>
  <c r="G70" i="18" l="1"/>
  <c r="M70" i="18"/>
  <c r="O70" i="18" s="1"/>
  <c r="E71" i="18" l="1"/>
  <c r="D70" i="18"/>
  <c r="H71" i="18" l="1"/>
  <c r="L71" i="18" s="1"/>
  <c r="G71" i="18" l="1"/>
  <c r="M71" i="18"/>
  <c r="O71" i="18" s="1"/>
  <c r="D71" i="18" l="1"/>
  <c r="E72" i="18"/>
  <c r="H72" i="18" l="1"/>
  <c r="L72" i="18" s="1"/>
  <c r="G72" i="18" l="1"/>
  <c r="M72" i="18"/>
  <c r="O72" i="18" s="1"/>
  <c r="E73" i="18" l="1"/>
  <c r="D72" i="18"/>
  <c r="H73" i="18" l="1"/>
  <c r="L73" i="18" s="1"/>
  <c r="G73" i="18" l="1"/>
  <c r="M73" i="18"/>
  <c r="O73" i="18" s="1"/>
  <c r="D73" i="18" l="1"/>
  <c r="E74" i="18"/>
  <c r="H74" i="18" l="1"/>
  <c r="L74" i="18" s="1"/>
  <c r="G74" i="18" l="1"/>
  <c r="M74" i="18"/>
  <c r="O74" i="18" s="1"/>
  <c r="E75" i="18" l="1"/>
  <c r="D74" i="18"/>
  <c r="H75" i="18" l="1"/>
  <c r="L75" i="18" s="1"/>
  <c r="G75" i="18" l="1"/>
  <c r="M75" i="18"/>
  <c r="O75" i="18" s="1"/>
  <c r="E76" i="18" l="1"/>
  <c r="D75" i="18"/>
  <c r="H76" i="18" l="1"/>
  <c r="L76" i="18" s="1"/>
  <c r="G76" i="18" l="1"/>
  <c r="M76" i="18"/>
  <c r="O76" i="18" s="1"/>
  <c r="D76" i="18" l="1"/>
  <c r="E77" i="18"/>
  <c r="H77" i="18" l="1"/>
  <c r="L77" i="18" s="1"/>
  <c r="G77" i="18" l="1"/>
  <c r="M77" i="18"/>
  <c r="O77" i="18" s="1"/>
  <c r="E78" i="18" l="1"/>
  <c r="D77" i="18"/>
  <c r="H78" i="18" l="1"/>
  <c r="L78" i="18" s="1"/>
  <c r="G78" i="18" l="1"/>
  <c r="M78" i="18"/>
  <c r="O78" i="18" s="1"/>
  <c r="D78" i="18" l="1"/>
  <c r="E79" i="18"/>
  <c r="H79" i="18" l="1"/>
  <c r="L79" i="18" s="1"/>
  <c r="G79" i="18" l="1"/>
  <c r="M79" i="18"/>
  <c r="O79" i="18" s="1"/>
  <c r="E80" i="18" l="1"/>
  <c r="D79" i="18"/>
  <c r="H80" i="18" l="1"/>
  <c r="L80" i="18" s="1"/>
  <c r="G80" i="18" l="1"/>
  <c r="M80" i="18"/>
  <c r="O80" i="18" s="1"/>
  <c r="E81" i="18" l="1"/>
  <c r="D80" i="18"/>
  <c r="H81" i="18" l="1"/>
  <c r="L81" i="18" s="1"/>
  <c r="G81" i="18" l="1"/>
  <c r="M81" i="18"/>
  <c r="O81" i="18" s="1"/>
  <c r="D81" i="18" l="1"/>
  <c r="E82" i="18"/>
  <c r="H82" i="18" l="1"/>
  <c r="L82" i="18" s="1"/>
  <c r="G82" i="18" l="1"/>
  <c r="M82" i="18"/>
  <c r="O82" i="18" s="1"/>
  <c r="D82" i="18" l="1"/>
  <c r="E83" i="18"/>
  <c r="H83" i="18" l="1"/>
  <c r="L83" i="18" s="1"/>
  <c r="G83" i="18" l="1"/>
  <c r="M83" i="18"/>
  <c r="O83" i="18" s="1"/>
  <c r="E84" i="18" l="1"/>
  <c r="D83" i="18"/>
  <c r="H84" i="18" l="1"/>
  <c r="L84" i="18" s="1"/>
  <c r="G84" i="18" l="1"/>
  <c r="M84" i="18"/>
  <c r="O84" i="18" s="1"/>
  <c r="D84" i="18" l="1"/>
  <c r="E85" i="18"/>
  <c r="H85" i="18" l="1"/>
  <c r="L85" i="18" s="1"/>
  <c r="G85" i="18" l="1"/>
  <c r="D85" i="18" s="1"/>
  <c r="M85" i="18"/>
  <c r="O85" i="18" s="1"/>
</calcChain>
</file>

<file path=xl/sharedStrings.xml><?xml version="1.0" encoding="utf-8"?>
<sst xmlns="http://schemas.openxmlformats.org/spreadsheetml/2006/main" count="46" uniqueCount="44">
  <si>
    <t>Maklergebühr</t>
  </si>
  <si>
    <t>Notar</t>
  </si>
  <si>
    <t>Grundbuchgebühr</t>
  </si>
  <si>
    <t>Adresse</t>
  </si>
  <si>
    <t>Stockwerk</t>
  </si>
  <si>
    <t>Wohnfläche</t>
  </si>
  <si>
    <t>Mietnebenkosten</t>
  </si>
  <si>
    <t>Hausgeld</t>
  </si>
  <si>
    <t>Zinsen</t>
  </si>
  <si>
    <t>Cashflow</t>
  </si>
  <si>
    <t>nach Steuern</t>
  </si>
  <si>
    <t>vor Steuern</t>
  </si>
  <si>
    <t>Tilgung</t>
  </si>
  <si>
    <t>Zinssatz</t>
  </si>
  <si>
    <t>Darlehenssumme</t>
  </si>
  <si>
    <t>nicht umlagefähiges Hausgeld</t>
  </si>
  <si>
    <t xml:space="preserve">Inflation </t>
  </si>
  <si>
    <t>Jahr</t>
  </si>
  <si>
    <t>Renovierungskosten</t>
  </si>
  <si>
    <t>Summe KP+NK</t>
  </si>
  <si>
    <t>Summe KP+NK+Renovierung</t>
  </si>
  <si>
    <t>Eigenkapital</t>
  </si>
  <si>
    <t>Marktwert nach Renovierung</t>
  </si>
  <si>
    <t>Kaufpreis (KP)</t>
  </si>
  <si>
    <t>Kaufnebenkosten (NK)</t>
  </si>
  <si>
    <t>Abschrei-bung</t>
  </si>
  <si>
    <t>Ratenhöhe incl.Tilgung</t>
  </si>
  <si>
    <t>Cashflow nach Steuern  kumuliert</t>
  </si>
  <si>
    <t>3 von 11</t>
  </si>
  <si>
    <t>Bankrate</t>
  </si>
  <si>
    <t>Anfangsmiete netto</t>
  </si>
  <si>
    <t>München, ABC Straße 7</t>
  </si>
  <si>
    <t xml:space="preserve">Gebäudeanteil </t>
  </si>
  <si>
    <t>Dein Steuersatz</t>
  </si>
  <si>
    <t xml:space="preserve">Steuer (negativ bedeutet Rückerstattung) </t>
  </si>
  <si>
    <t>erwartete Wertsteigerung</t>
  </si>
  <si>
    <t>Marktwert mit erwarteter Wert-steigerung</t>
  </si>
  <si>
    <t>Mietein-nahmen steigend mit Inflation</t>
  </si>
  <si>
    <t>nicht umlage-fähiges Hausgeld steigend mit Inflation</t>
  </si>
  <si>
    <t>Nettomietrendite</t>
  </si>
  <si>
    <t>Bruttomietrendite incl. Renovierung</t>
  </si>
  <si>
    <t>Restschuld nominal</t>
  </si>
  <si>
    <t>Restschuld inflations-bereinigt</t>
  </si>
  <si>
    <t>Grunderwerbssteuer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</si>
</sst>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\ &quot;€&quot;"/>
    <numFmt numFmtId="165" formatCode="#,##0\ &quot;€&quot;"/>
    <numFmt numFmtId="166" formatCode="dd/mm/yy;@"/>
  </numFmts>
  <fonts count="19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5"/>
      <name val="Arial"/>
      <family val="2"/>
      <scheme val="minor"/>
    </font>
    <font>
      <sz val="10"/>
      <color theme="6"/>
      <name val="Arial"/>
      <family val="2"/>
      <scheme val="minor"/>
    </font>
    <font>
      <sz val="10"/>
      <color theme="2"/>
      <name val="Arial"/>
      <family val="2"/>
      <scheme val="minor"/>
    </font>
    <font>
      <b/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7F7F7F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24"/>
      <color theme="4"/>
      <name val="Arial Narrow"/>
      <family val="2"/>
      <scheme val="major"/>
    </font>
    <font>
      <b/>
      <sz val="34"/>
      <color theme="4"/>
      <name val="Arial Narrow"/>
      <family val="2"/>
      <scheme val="major"/>
    </font>
    <font>
      <b/>
      <sz val="8"/>
      <color theme="0"/>
      <name val="Arial"/>
      <family val="2"/>
      <scheme val="minor"/>
    </font>
    <font>
      <b/>
      <sz val="9"/>
      <color theme="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4516D"/>
        <bgColor indexed="64"/>
      </patternFill>
    </fill>
    <fill>
      <patternFill patternType="solid">
        <fgColor theme="2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6" fillId="0" borderId="0" applyNumberFormat="0" applyFill="0" applyBorder="0" applyAlignment="0" applyProtection="0"/>
    <xf numFmtId="0" fontId="15" fillId="0" borderId="1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8" applyNumberFormat="0" applyFill="0" applyAlignment="0" applyProtection="0"/>
    <xf numFmtId="0" fontId="5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6" fillId="3" borderId="0" applyNumberFormat="0" applyBorder="0" applyAlignment="0" applyProtection="0"/>
    <xf numFmtId="0" fontId="8" fillId="4" borderId="0" applyNumberFormat="0" applyBorder="0" applyAlignment="0" applyProtection="0"/>
    <xf numFmtId="0" fontId="12" fillId="5" borderId="2" applyNumberFormat="0" applyAlignment="0" applyProtection="0"/>
    <xf numFmtId="0" fontId="14" fillId="6" borderId="3" applyNumberFormat="0" applyAlignment="0" applyProtection="0"/>
    <xf numFmtId="0" fontId="9" fillId="6" borderId="2" applyNumberFormat="0" applyAlignment="0" applyProtection="0"/>
    <xf numFmtId="0" fontId="13" fillId="0" borderId="4" applyNumberFormat="0" applyFill="0" applyAlignment="0" applyProtection="0"/>
    <xf numFmtId="0" fontId="10" fillId="7" borderId="5" applyNumberFormat="0" applyAlignment="0" applyProtection="0"/>
    <xf numFmtId="0" fontId="6" fillId="0" borderId="0" applyNumberFormat="0" applyFill="0" applyBorder="0" applyAlignment="0" applyProtection="0"/>
    <xf numFmtId="0" fontId="2" fillId="8" borderId="6" applyNumberFormat="0" applyAlignment="0" applyProtection="0"/>
    <xf numFmtId="0" fontId="11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1" fillId="10" borderId="9">
      <alignment horizontal="left"/>
      <protection locked="0"/>
    </xf>
    <xf numFmtId="0" fontId="5" fillId="9" borderId="10">
      <alignment vertical="center"/>
    </xf>
    <xf numFmtId="0" fontId="5" fillId="0" borderId="0" applyNumberFormat="0" applyFill="0" applyBorder="0">
      <alignment horizontal="left"/>
    </xf>
    <xf numFmtId="0" fontId="2" fillId="0" borderId="8" applyNumberFormat="0" applyFont="0" applyFill="0" applyAlignment="0"/>
  </cellStyleXfs>
  <cellXfs count="27">
    <xf numFmtId="0" fontId="0" fillId="0" borderId="0" xfId="0"/>
    <xf numFmtId="164" fontId="0" fillId="0" borderId="0" xfId="0" applyNumberFormat="1"/>
    <xf numFmtId="10" fontId="0" fillId="0" borderId="0" xfId="0" applyNumberFormat="1"/>
    <xf numFmtId="16" fontId="0" fillId="0" borderId="0" xfId="0" applyNumberFormat="1"/>
    <xf numFmtId="2" fontId="0" fillId="0" borderId="0" xfId="0" applyNumberFormat="1"/>
    <xf numFmtId="0" fontId="0" fillId="11" borderId="0" xfId="0" applyFill="1"/>
    <xf numFmtId="164" fontId="0" fillId="11" borderId="0" xfId="0" applyNumberFormat="1" applyFill="1"/>
    <xf numFmtId="165" fontId="0" fillId="0" borderId="0" xfId="0" applyNumberFormat="1"/>
    <xf numFmtId="165" fontId="0" fillId="11" borderId="0" xfId="0" applyNumberFormat="1" applyFill="1"/>
    <xf numFmtId="10" fontId="0" fillId="11" borderId="0" xfId="0" applyNumberFormat="1" applyFill="1"/>
    <xf numFmtId="164" fontId="0" fillId="12" borderId="0" xfId="0" applyNumberFormat="1" applyFill="1"/>
    <xf numFmtId="166" fontId="0" fillId="12" borderId="0" xfId="0" applyNumberFormat="1" applyFill="1" applyAlignment="1">
      <alignment horizontal="left"/>
    </xf>
    <xf numFmtId="10" fontId="0" fillId="12" borderId="0" xfId="0" applyNumberFormat="1" applyFill="1" applyAlignment="1">
      <alignment horizontal="left"/>
    </xf>
    <xf numFmtId="0" fontId="0" fillId="12" borderId="0" xfId="0" applyFill="1"/>
    <xf numFmtId="0" fontId="10" fillId="12" borderId="0" xfId="0" applyFont="1" applyFill="1"/>
    <xf numFmtId="10" fontId="10" fillId="12" borderId="0" xfId="0" applyNumberFormat="1" applyFont="1" applyFill="1"/>
    <xf numFmtId="0" fontId="10" fillId="12" borderId="0" xfId="0" applyFont="1" applyFill="1" applyAlignment="1">
      <alignment horizontal="right"/>
    </xf>
    <xf numFmtId="0" fontId="10" fillId="12" borderId="0" xfId="0" applyFont="1" applyFill="1" applyAlignment="1">
      <alignment horizontal="center" vertical="center"/>
    </xf>
    <xf numFmtId="9" fontId="10" fillId="12" borderId="0" xfId="0" applyNumberFormat="1" applyFont="1" applyFill="1" applyAlignment="1">
      <alignment horizontal="center" vertical="center"/>
    </xf>
    <xf numFmtId="165" fontId="0" fillId="13" borderId="0" xfId="0" applyNumberFormat="1" applyFill="1"/>
    <xf numFmtId="10" fontId="0" fillId="13" borderId="0" xfId="0" applyNumberFormat="1" applyFill="1"/>
    <xf numFmtId="0" fontId="18" fillId="12" borderId="0" xfId="0" applyFont="1" applyFill="1" applyAlignment="1">
      <alignment horizontal="center" wrapText="1"/>
    </xf>
    <xf numFmtId="0" fontId="0" fillId="0" borderId="0" xfId="0" applyAlignment="1">
      <alignment horizontal="left"/>
    </xf>
    <xf numFmtId="49" fontId="18" fillId="12" borderId="0" xfId="0" applyNumberFormat="1" applyFont="1" applyFill="1" applyAlignment="1">
      <alignment horizontal="center" vertical="center" wrapText="1"/>
    </xf>
    <xf numFmtId="10" fontId="18" fillId="12" borderId="0" xfId="0" applyNumberFormat="1" applyFont="1" applyFill="1" applyAlignment="1">
      <alignment horizontal="center" vertical="center" wrapText="1"/>
    </xf>
    <xf numFmtId="0" fontId="18" fillId="12" borderId="0" xfId="0" applyFont="1" applyFill="1" applyAlignment="1">
      <alignment horizontal="center" vertical="center" wrapText="1"/>
    </xf>
    <xf numFmtId="0" fontId="17" fillId="12" borderId="0" xfId="0" applyFont="1" applyFill="1" applyAlignment="1">
      <alignment horizontal="center" vertical="center" wrapText="1"/>
    </xf>
  </cellXfs>
  <cellStyles count="22"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Fieldentry" xfId="18" xr:uid="{DC1A43E8-6148-430A-9A71-B5CBC2D56611}"/>
    <cellStyle name="Gut" xfId="6" builtinId="26" customBuiltin="1"/>
    <cellStyle name="Heading level" xfId="19" xr:uid="{2006F604-1778-4D20-950B-1921125AE6AA}"/>
    <cellStyle name="Label" xfId="20" xr:uid="{9868A773-0282-4716-8922-56CD42347265}"/>
    <cellStyle name="Neutral" xfId="8" builtinId="28" customBuiltin="1"/>
    <cellStyle name="Notiz" xfId="15" builtinId="10" customBuiltin="1"/>
    <cellStyle name="Schlecht" xfId="7" builtinId="27" customBuiltin="1"/>
    <cellStyle name="Separation" xfId="21" xr:uid="{1DAFD261-8D68-4E2F-AD07-7AE981B6D4E9}"/>
    <cellStyle name="Standard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15"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0"/>
        </vertical>
      </border>
    </dxf>
    <dxf>
      <font>
        <b/>
        <i val="0"/>
        <color theme="0"/>
      </font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0"/>
        </vertical>
      </border>
    </dxf>
    <dxf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 style="thin">
          <color theme="7"/>
        </vertical>
      </border>
    </dxf>
    <dxf>
      <font>
        <b/>
        <i val="0"/>
      </font>
      <fill>
        <patternFill>
          <bgColor theme="7" tint="0.59996337778862885"/>
        </patternFill>
      </fill>
      <border diagonalUp="0" diagonalDown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 style="thin">
          <color theme="7"/>
        </vertical>
        <horizontal style="thin">
          <color theme="7"/>
        </horizontal>
      </border>
    </dxf>
    <dxf>
      <font>
        <b/>
        <i val="0"/>
        <color theme="0"/>
      </font>
      <fill>
        <patternFill>
          <bgColor theme="4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ont>
        <b/>
        <i val="0"/>
        <color auto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</border>
    </dxf>
    <dxf>
      <font>
        <b/>
        <i val="0"/>
        <color theme="0"/>
      </font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0"/>
        </vertical>
      </border>
    </dxf>
    <dxf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 style="thin">
          <color theme="7"/>
        </vertical>
        <horizontal style="thin">
          <color theme="7"/>
        </horizontal>
      </border>
    </dxf>
  </dxfs>
  <tableStyles count="2" defaultTableStyle="TableStyleMedium2" defaultPivotStyle="PivotStyleLight16">
    <tableStyle name="Rohde &amp; Schwarz Coloured PrivotTable" table="0" count="10" xr9:uid="{00000000-0011-0000-FFFF-FFFF00000000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secondRowStripe" dxfId="8"/>
      <tableStyleElement type="firstColumnSubheading" dxfId="7"/>
      <tableStyleElement type="pageFieldLabels" dxfId="6"/>
      <tableStyleElement type="pageFieldValues" dxfId="5"/>
    </tableStyle>
    <tableStyle name="Rohde &amp; Schwarz Coloured Table" pivot="0" count="5" xr9:uid="{00000000-0011-0000-FFFF-FFFF01000000}">
      <tableStyleElement type="wholeTable" dxfId="4"/>
      <tableStyleElement type="headerRow" dxfId="3"/>
      <tableStyleElement type="totalRow" dxfId="2"/>
      <tableStyleElement type="firstColumn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Entwicklung im Laufe der Jahre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Berechnung!$C$42</c:f>
              <c:strCache>
                <c:ptCount val="1"/>
                <c:pt idx="0">
                  <c:v>Marktwert mit erwarteter Wert-steigerung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Berechnung!$A$45:$A$65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Berechnung!$C$45:$C$65</c:f>
              <c:numCache>
                <c:formatCode>#,##0\ "€"</c:formatCode>
                <c:ptCount val="21"/>
                <c:pt idx="0">
                  <c:v>260000</c:v>
                </c:pt>
                <c:pt idx="1">
                  <c:v>270400</c:v>
                </c:pt>
                <c:pt idx="2">
                  <c:v>281216</c:v>
                </c:pt>
                <c:pt idx="3">
                  <c:v>292464.64000000001</c:v>
                </c:pt>
                <c:pt idx="4">
                  <c:v>304163.22560000001</c:v>
                </c:pt>
                <c:pt idx="5">
                  <c:v>316329.75462399999</c:v>
                </c:pt>
                <c:pt idx="6">
                  <c:v>328982.94480896002</c:v>
                </c:pt>
                <c:pt idx="7">
                  <c:v>342142.26260131842</c:v>
                </c:pt>
                <c:pt idx="8">
                  <c:v>355827.95310537115</c:v>
                </c:pt>
                <c:pt idx="9">
                  <c:v>370061.07122958603</c:v>
                </c:pt>
                <c:pt idx="10">
                  <c:v>384863.51407876948</c:v>
                </c:pt>
                <c:pt idx="11">
                  <c:v>400258.05464192026</c:v>
                </c:pt>
                <c:pt idx="12">
                  <c:v>416268.37682759709</c:v>
                </c:pt>
                <c:pt idx="13">
                  <c:v>432919.11190070095</c:v>
                </c:pt>
                <c:pt idx="14">
                  <c:v>450235.87637672899</c:v>
                </c:pt>
                <c:pt idx="15">
                  <c:v>468245.31143179815</c:v>
                </c:pt>
                <c:pt idx="16">
                  <c:v>486975.12388907006</c:v>
                </c:pt>
                <c:pt idx="17">
                  <c:v>506454.12884463288</c:v>
                </c:pt>
                <c:pt idx="18">
                  <c:v>526712.29399841814</c:v>
                </c:pt>
                <c:pt idx="19">
                  <c:v>547780.78575835482</c:v>
                </c:pt>
                <c:pt idx="20">
                  <c:v>569692.01718868897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B5-4400-B416-209B8A84FD5D}"/>
            </c:ext>
          </c:extLst>
        </c:ser>
        <c:ser>
          <c:idx val="1"/>
          <c:order val="1"/>
          <c:tx>
            <c:strRef>
              <c:f>Berechnung!$D$42:$D$44</c:f>
              <c:strCache>
                <c:ptCount val="3"/>
                <c:pt idx="0">
                  <c:v>Restschuld nominal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Berechnung!$A$45:$A$65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Berechnung!$D$45:$D$65</c:f>
              <c:numCache>
                <c:formatCode>#,##0\ "€"</c:formatCode>
                <c:ptCount val="21"/>
                <c:pt idx="0">
                  <c:v>246506.23999999999</c:v>
                </c:pt>
                <c:pt idx="1">
                  <c:v>246506.23999999999</c:v>
                </c:pt>
                <c:pt idx="2">
                  <c:v>244041.1776</c:v>
                </c:pt>
                <c:pt idx="3">
                  <c:v>241483.67535999999</c:v>
                </c:pt>
                <c:pt idx="4">
                  <c:v>238830.26678599999</c:v>
                </c:pt>
                <c:pt idx="5">
                  <c:v>236077.35539047499</c:v>
                </c:pt>
                <c:pt idx="6">
                  <c:v>233221.20981761781</c:v>
                </c:pt>
                <c:pt idx="7">
                  <c:v>230257.95878577849</c:v>
                </c:pt>
                <c:pt idx="8">
                  <c:v>227183.58584024518</c:v>
                </c:pt>
                <c:pt idx="9">
                  <c:v>223993.92390925437</c:v>
                </c:pt>
                <c:pt idx="10">
                  <c:v>220684.64965585142</c:v>
                </c:pt>
                <c:pt idx="11">
                  <c:v>217251.27761794586</c:v>
                </c:pt>
                <c:pt idx="12">
                  <c:v>213689.15412861883</c:v>
                </c:pt>
                <c:pt idx="13">
                  <c:v>209993.45100844203</c:v>
                </c:pt>
                <c:pt idx="14">
                  <c:v>206159.15902125862</c:v>
                </c:pt>
                <c:pt idx="15">
                  <c:v>202181.0810845558</c:v>
                </c:pt>
                <c:pt idx="16">
                  <c:v>198053.82522522664</c:v>
                </c:pt>
                <c:pt idx="17">
                  <c:v>193771.79727117263</c:v>
                </c:pt>
                <c:pt idx="18">
                  <c:v>189329.1932688416</c:v>
                </c:pt>
                <c:pt idx="19">
                  <c:v>184719.99161642315</c:v>
                </c:pt>
                <c:pt idx="20">
                  <c:v>179937.94490203902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B5-4400-B416-209B8A84FD5D}"/>
            </c:ext>
          </c:extLst>
        </c:ser>
        <c:ser>
          <c:idx val="2"/>
          <c:order val="2"/>
          <c:tx>
            <c:strRef>
              <c:f>Berechnung!$E$42:$E$44</c:f>
              <c:strCache>
                <c:ptCount val="3"/>
                <c:pt idx="0">
                  <c:v>Restschuld inflations-bereinigt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Berechnung!$A$45:$A$65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Berechnung!$E$45:$E$65</c:f>
              <c:numCache>
                <c:formatCode>#,##0\ "€"</c:formatCode>
                <c:ptCount val="21"/>
                <c:pt idx="1">
                  <c:v>239111.05279999998</c:v>
                </c:pt>
                <c:pt idx="2">
                  <c:v>231937.72121599998</c:v>
                </c:pt>
                <c:pt idx="3">
                  <c:v>222588.47905151997</c:v>
                </c:pt>
                <c:pt idx="4">
                  <c:v>213430.04750717437</c:v>
                </c:pt>
                <c:pt idx="5">
                  <c:v>204453.33976517915</c:v>
                </c:pt>
                <c:pt idx="6">
                  <c:v>195649.41551856452</c:v>
                </c:pt>
                <c:pt idx="7">
                  <c:v>187009.47184733613</c:v>
                </c:pt>
                <c:pt idx="8">
                  <c:v>178524.8341910319</c:v>
                </c:pt>
                <c:pt idx="9">
                  <c:v>170186.94740813362</c:v>
                </c:pt>
                <c:pt idx="10">
                  <c:v>161987.36691282853</c:v>
                </c:pt>
                <c:pt idx="11">
                  <c:v>153917.7498796428</c:v>
                </c:pt>
                <c:pt idx="12">
                  <c:v>145969.8465064851</c:v>
                </c:pt>
                <c:pt idx="13">
                  <c:v>138135.49132664333</c:v>
                </c:pt>
                <c:pt idx="14">
                  <c:v>130406.59456027253</c:v>
                </c:pt>
                <c:pt idx="15">
                  <c:v>122775.13349589643</c:v>
                </c:pt>
                <c:pt idx="16">
                  <c:v>115233.14389241782</c:v>
                </c:pt>
                <c:pt idx="17">
                  <c:v>107772.711392096</c:v>
                </c:pt>
                <c:pt idx="18">
                  <c:v>100385.96293490073</c:v>
                </c:pt>
                <c:pt idx="19">
                  <c:v>93065.058164592614</c:v>
                </c:pt>
                <c:pt idx="20">
                  <c:v>85802.180816808948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B5-4400-B416-209B8A84F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12080"/>
        <c:axId val="27417360"/>
      </c:lineChart>
      <c:catAx>
        <c:axId val="27412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Jahre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417360"/>
        <c:crosses val="autoZero"/>
        <c:auto val="1"/>
        <c:lblAlgn val="ctr"/>
        <c:lblOffset val="100"/>
        <c:noMultiLvlLbl val="0"/>
      </c:catAx>
      <c:valAx>
        <c:axId val="2741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41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31750</xdr:rowOff>
    </xdr:from>
    <xdr:to>
      <xdr:col>3</xdr:col>
      <xdr:colOff>635000</xdr:colOff>
      <xdr:row>3</xdr:row>
      <xdr:rowOff>1582848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3A68D35-187A-43E2-B5E0-AE3B912D2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0"/>
          <a:ext cx="2901950" cy="1868598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6</xdr:row>
      <xdr:rowOff>0</xdr:rowOff>
    </xdr:from>
    <xdr:to>
      <xdr:col>7</xdr:col>
      <xdr:colOff>349250</xdr:colOff>
      <xdr:row>44</xdr:row>
      <xdr:rowOff>4091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0D2360A-CCA2-5B43-0D07-5DD7BE26A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1" y="2393950"/>
          <a:ext cx="4921249" cy="6036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1</xdr:row>
      <xdr:rowOff>44450</xdr:rowOff>
    </xdr:from>
    <xdr:to>
      <xdr:col>1</xdr:col>
      <xdr:colOff>381000</xdr:colOff>
      <xdr:row>3</xdr:row>
      <xdr:rowOff>1595548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8847038-20E6-48CB-9EE3-409A97F73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203200"/>
          <a:ext cx="2901950" cy="1868598"/>
        </a:xfrm>
        <a:prstGeom prst="rect">
          <a:avLst/>
        </a:prstGeom>
      </xdr:spPr>
    </xdr:pic>
    <xdr:clientData/>
  </xdr:twoCellAnchor>
  <xdr:twoCellAnchor editAs="oneCell">
    <xdr:from>
      <xdr:col>4</xdr:col>
      <xdr:colOff>12701</xdr:colOff>
      <xdr:row>12</xdr:row>
      <xdr:rowOff>120651</xdr:rowOff>
    </xdr:from>
    <xdr:to>
      <xdr:col>11</xdr:col>
      <xdr:colOff>478921</xdr:colOff>
      <xdr:row>21</xdr:row>
      <xdr:rowOff>12700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CBD6C9E-F034-2F56-4E3B-0BF64FB2B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3151" y="3467101"/>
          <a:ext cx="5387470" cy="1320799"/>
        </a:xfrm>
        <a:prstGeom prst="rect">
          <a:avLst/>
        </a:prstGeom>
      </xdr:spPr>
    </xdr:pic>
    <xdr:clientData/>
  </xdr:twoCellAnchor>
  <xdr:twoCellAnchor>
    <xdr:from>
      <xdr:col>12</xdr:col>
      <xdr:colOff>187325</xdr:colOff>
      <xdr:row>15</xdr:row>
      <xdr:rowOff>101600</xdr:rowOff>
    </xdr:from>
    <xdr:to>
      <xdr:col>18</xdr:col>
      <xdr:colOff>161925</xdr:colOff>
      <xdr:row>32</xdr:row>
      <xdr:rowOff>146050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6665420D-A236-3DCD-92FC-3B43CA6726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US Rohde und Schwarz 16 to 9">
  <a:themeElements>
    <a:clrScheme name="Rohde &amp; Schwarz Colors">
      <a:dk1>
        <a:srgbClr val="000000"/>
      </a:dk1>
      <a:lt1>
        <a:srgbClr val="FFFFFF"/>
      </a:lt1>
      <a:dk2>
        <a:srgbClr val="009DEC"/>
      </a:dk2>
      <a:lt2>
        <a:srgbClr val="F8AD3E"/>
      </a:lt2>
      <a:accent1>
        <a:srgbClr val="003E76"/>
      </a:accent1>
      <a:accent2>
        <a:srgbClr val="A50F14"/>
      </a:accent2>
      <a:accent3>
        <a:srgbClr val="007973"/>
      </a:accent3>
      <a:accent4>
        <a:srgbClr val="BFC3C6"/>
      </a:accent4>
      <a:accent5>
        <a:srgbClr val="0083A2"/>
      </a:accent5>
      <a:accent6>
        <a:srgbClr val="EA5B0C"/>
      </a:accent6>
      <a:hlink>
        <a:srgbClr val="009DEC"/>
      </a:hlink>
      <a:folHlink>
        <a:srgbClr val="933973"/>
      </a:folHlink>
    </a:clrScheme>
    <a:fontScheme name="Rohde &amp; Schwarz Font">
      <a:majorFont>
        <a:latin typeface="Arial Narrow"/>
        <a:ea typeface="Arial Unicode MS"/>
        <a:cs typeface="Arial Unicode MS"/>
      </a:majorFont>
      <a:minorFont>
        <a:latin typeface="Arial"/>
        <a:ea typeface="Arial Unicode MS"/>
        <a:cs typeface="Arial Unicode MS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t"/>
      <a:lstStyle>
        <a:defPPr>
          <a:defRPr sz="1500"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38100"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rtlCol="0">
        <a:spAutoFit/>
      </a:bodyPr>
      <a:lstStyle>
        <a:defPPr>
          <a:defRPr sz="1500"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US Rohde und Schwarz 16 to 9" id="{B6181A9A-D975-41C3-A378-8EDE03901333}" vid="{64126A48-F178-4716-9176-80A599DD91E5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E418E-024D-429A-9C59-239AD2CC872A}">
  <dimension ref="B1:C4"/>
  <sheetViews>
    <sheetView topLeftCell="A4" workbookViewId="0">
      <selection activeCell="L41" sqref="L41"/>
    </sheetView>
  </sheetViews>
  <sheetFormatPr baseColWidth="10" defaultRowHeight="12.5" x14ac:dyDescent="0.25"/>
  <sheetData>
    <row r="1" spans="2:3" s="10" customFormat="1" x14ac:dyDescent="0.25">
      <c r="B1" s="11"/>
      <c r="C1" s="12"/>
    </row>
    <row r="2" spans="2:3" s="10" customFormat="1" x14ac:dyDescent="0.25">
      <c r="B2" s="11"/>
      <c r="C2" s="12"/>
    </row>
    <row r="3" spans="2:3" s="10" customFormat="1" x14ac:dyDescent="0.25">
      <c r="B3" s="11"/>
      <c r="C3" s="12"/>
    </row>
    <row r="4" spans="2:3" s="10" customFormat="1" ht="126" customHeight="1" x14ac:dyDescent="0.25">
      <c r="B4" s="11"/>
      <c r="C4" s="12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A56C2-A750-4977-888C-719F5CB9C600}">
  <dimension ref="A1:V85"/>
  <sheetViews>
    <sheetView tabSelected="1" workbookViewId="0">
      <selection activeCell="A19" sqref="A19"/>
    </sheetView>
  </sheetViews>
  <sheetFormatPr baseColWidth="10" defaultColWidth="8.81640625" defaultRowHeight="12.5" x14ac:dyDescent="0.25"/>
  <cols>
    <col min="1" max="1" width="36.7265625" customWidth="1"/>
    <col min="2" max="2" width="8.6328125" customWidth="1"/>
    <col min="3" max="3" width="11.08984375" customWidth="1"/>
    <col min="4" max="4" width="13.26953125" customWidth="1"/>
    <col min="5" max="5" width="12.36328125" customWidth="1"/>
    <col min="6" max="6" width="9.6328125" customWidth="1"/>
    <col min="7" max="7" width="9.54296875" customWidth="1"/>
    <col min="8" max="8" width="9.7265625" customWidth="1"/>
    <col min="9" max="10" width="9.6328125" customWidth="1"/>
    <col min="11" max="11" width="9.90625" customWidth="1"/>
    <col min="12" max="12" width="11" customWidth="1"/>
    <col min="13" max="13" width="9.36328125" customWidth="1"/>
    <col min="14" max="14" width="9.08984375" customWidth="1"/>
    <col min="15" max="15" width="15.453125" customWidth="1"/>
    <col min="16" max="16" width="12.26953125" customWidth="1"/>
    <col min="18" max="18" width="10.81640625" bestFit="1" customWidth="1"/>
    <col min="20" max="22" width="10.7265625" bestFit="1" customWidth="1"/>
  </cols>
  <sheetData>
    <row r="1" spans="1:7" s="10" customFormat="1" x14ac:dyDescent="0.25">
      <c r="B1" s="11"/>
      <c r="C1" s="12"/>
    </row>
    <row r="2" spans="1:7" s="10" customFormat="1" x14ac:dyDescent="0.25">
      <c r="B2" s="11"/>
      <c r="C2" s="12"/>
    </row>
    <row r="3" spans="1:7" s="10" customFormat="1" x14ac:dyDescent="0.25">
      <c r="B3" s="11"/>
      <c r="C3" s="12"/>
    </row>
    <row r="4" spans="1:7" s="10" customFormat="1" ht="126" customHeight="1" x14ac:dyDescent="0.25">
      <c r="B4" s="11"/>
      <c r="C4" s="12"/>
    </row>
    <row r="8" spans="1:7" x14ac:dyDescent="0.25">
      <c r="A8" t="s">
        <v>3</v>
      </c>
      <c r="B8" t="s">
        <v>31</v>
      </c>
    </row>
    <row r="9" spans="1:7" x14ac:dyDescent="0.25">
      <c r="A9" t="s">
        <v>4</v>
      </c>
      <c r="B9" s="3" t="s">
        <v>28</v>
      </c>
      <c r="F9" s="3"/>
    </row>
    <row r="10" spans="1:7" x14ac:dyDescent="0.25">
      <c r="A10" t="s">
        <v>5</v>
      </c>
      <c r="B10" s="4">
        <v>40</v>
      </c>
      <c r="F10" s="4"/>
    </row>
    <row r="11" spans="1:7" x14ac:dyDescent="0.25">
      <c r="B11" s="4"/>
      <c r="C11" s="1"/>
      <c r="F11" s="4"/>
      <c r="G11" s="1"/>
    </row>
    <row r="12" spans="1:7" x14ac:dyDescent="0.25">
      <c r="C12" s="1"/>
      <c r="G12" s="1"/>
    </row>
    <row r="13" spans="1:7" x14ac:dyDescent="0.25">
      <c r="G13" s="1"/>
    </row>
    <row r="14" spans="1:7" x14ac:dyDescent="0.25">
      <c r="A14" t="s">
        <v>23</v>
      </c>
      <c r="B14" s="2"/>
      <c r="C14" s="19">
        <v>208800</v>
      </c>
      <c r="F14" s="2"/>
      <c r="G14" s="1"/>
    </row>
    <row r="15" spans="1:7" x14ac:dyDescent="0.25">
      <c r="A15" t="s">
        <v>18</v>
      </c>
      <c r="B15" s="2"/>
      <c r="C15" s="19">
        <v>20000</v>
      </c>
      <c r="F15" s="2"/>
      <c r="G15" s="1"/>
    </row>
    <row r="16" spans="1:7" x14ac:dyDescent="0.25">
      <c r="A16" t="s">
        <v>0</v>
      </c>
      <c r="B16" s="20">
        <v>2.98E-2</v>
      </c>
      <c r="C16" s="7">
        <f>B16*C14</f>
        <v>6222.24</v>
      </c>
      <c r="F16" s="2"/>
      <c r="G16" s="1"/>
    </row>
    <row r="17" spans="1:8" x14ac:dyDescent="0.25">
      <c r="A17" t="s">
        <v>1</v>
      </c>
      <c r="B17" s="20">
        <v>1.4999999999999999E-2</v>
      </c>
      <c r="C17" s="7">
        <f>C14*B17</f>
        <v>3132</v>
      </c>
      <c r="F17" s="2"/>
      <c r="G17" s="1"/>
    </row>
    <row r="18" spans="1:8" x14ac:dyDescent="0.25">
      <c r="A18" t="s">
        <v>2</v>
      </c>
      <c r="B18" s="20">
        <v>5.0000000000000001E-3</v>
      </c>
      <c r="C18" s="7">
        <f>C14*B18</f>
        <v>1044</v>
      </c>
      <c r="F18" s="2"/>
      <c r="G18" s="1"/>
    </row>
    <row r="19" spans="1:8" x14ac:dyDescent="0.25">
      <c r="A19" t="s">
        <v>43</v>
      </c>
      <c r="B19" s="20">
        <v>3.5000000000000003E-2</v>
      </c>
      <c r="C19" s="7">
        <f>C14*B19</f>
        <v>7308.0000000000009</v>
      </c>
      <c r="F19" s="2"/>
      <c r="G19" s="1"/>
    </row>
    <row r="20" spans="1:8" x14ac:dyDescent="0.25">
      <c r="A20" t="s">
        <v>24</v>
      </c>
      <c r="C20" s="7">
        <f>SUM(C16:C19)</f>
        <v>17706.240000000002</v>
      </c>
      <c r="G20" s="1"/>
    </row>
    <row r="21" spans="1:8" x14ac:dyDescent="0.25">
      <c r="A21" t="s">
        <v>19</v>
      </c>
      <c r="C21" s="7">
        <f>C14+C20</f>
        <v>226506.23999999999</v>
      </c>
      <c r="G21" s="1"/>
    </row>
    <row r="22" spans="1:8" x14ac:dyDescent="0.25">
      <c r="A22" t="s">
        <v>20</v>
      </c>
      <c r="C22" s="7">
        <f>C21+C15</f>
        <v>246506.23999999999</v>
      </c>
      <c r="F22" s="2"/>
      <c r="G22" s="1"/>
    </row>
    <row r="23" spans="1:8" x14ac:dyDescent="0.25">
      <c r="A23" t="s">
        <v>21</v>
      </c>
      <c r="C23" s="19">
        <v>0</v>
      </c>
      <c r="G23" s="1"/>
    </row>
    <row r="24" spans="1:8" x14ac:dyDescent="0.25">
      <c r="A24" s="5" t="s">
        <v>14</v>
      </c>
      <c r="B24" s="5"/>
      <c r="C24" s="8">
        <f>C21-C23+C15</f>
        <v>246506.23999999999</v>
      </c>
      <c r="G24" s="1"/>
    </row>
    <row r="25" spans="1:8" x14ac:dyDescent="0.25">
      <c r="C25" s="7"/>
      <c r="G25" s="1"/>
    </row>
    <row r="26" spans="1:8" x14ac:dyDescent="0.25">
      <c r="A26" t="s">
        <v>22</v>
      </c>
      <c r="C26" s="19">
        <v>260000</v>
      </c>
      <c r="G26" s="1"/>
    </row>
    <row r="27" spans="1:8" x14ac:dyDescent="0.25">
      <c r="A27" t="s">
        <v>32</v>
      </c>
      <c r="B27" s="20">
        <v>0.75</v>
      </c>
      <c r="C27" s="7">
        <f>C22*B27</f>
        <v>184879.68</v>
      </c>
      <c r="E27" s="22" t="s">
        <v>39</v>
      </c>
      <c r="F27" s="22"/>
      <c r="G27" s="22"/>
      <c r="H27" s="2">
        <f>C29*12/C14</f>
        <v>5.0919540229885055E-2</v>
      </c>
    </row>
    <row r="28" spans="1:8" x14ac:dyDescent="0.25">
      <c r="C28" s="7"/>
      <c r="E28" s="22" t="s">
        <v>40</v>
      </c>
      <c r="F28" s="22"/>
      <c r="G28" s="22"/>
      <c r="H28" s="2">
        <f>(C29-C32)*12/C22</f>
        <v>4.1572984115939619E-2</v>
      </c>
    </row>
    <row r="29" spans="1:8" x14ac:dyDescent="0.25">
      <c r="A29" s="5" t="s">
        <v>30</v>
      </c>
      <c r="B29" s="5"/>
      <c r="C29" s="8">
        <f>886</f>
        <v>886</v>
      </c>
      <c r="D29" s="1"/>
      <c r="G29" s="1"/>
    </row>
    <row r="30" spans="1:8" x14ac:dyDescent="0.25">
      <c r="A30" t="s">
        <v>6</v>
      </c>
      <c r="C30" s="19">
        <v>112</v>
      </c>
      <c r="G30" s="1"/>
    </row>
    <row r="31" spans="1:8" x14ac:dyDescent="0.25">
      <c r="A31" t="s">
        <v>7</v>
      </c>
      <c r="C31" s="19">
        <v>144</v>
      </c>
      <c r="G31" s="1"/>
    </row>
    <row r="32" spans="1:8" x14ac:dyDescent="0.25">
      <c r="A32" t="s">
        <v>15</v>
      </c>
      <c r="C32" s="7">
        <f>C31-C30</f>
        <v>32</v>
      </c>
    </row>
    <row r="33" spans="1:22" x14ac:dyDescent="0.25">
      <c r="C33" s="7"/>
    </row>
    <row r="34" spans="1:22" x14ac:dyDescent="0.25">
      <c r="A34" t="s">
        <v>13</v>
      </c>
      <c r="B34" s="20">
        <v>3.7499999999999999E-2</v>
      </c>
      <c r="C34" s="7">
        <f t="shared" ref="C34:C35" si="0">($C$24)*B34/12</f>
        <v>770.33199999999988</v>
      </c>
      <c r="F34" s="2"/>
      <c r="G34" s="1"/>
    </row>
    <row r="35" spans="1:22" x14ac:dyDescent="0.25">
      <c r="A35" t="s">
        <v>12</v>
      </c>
      <c r="B35" s="20">
        <v>0.01</v>
      </c>
      <c r="C35" s="7">
        <f t="shared" si="0"/>
        <v>205.42186666666666</v>
      </c>
      <c r="F35" s="2"/>
      <c r="G35" s="1"/>
    </row>
    <row r="36" spans="1:22" x14ac:dyDescent="0.25">
      <c r="A36" s="5" t="s">
        <v>26</v>
      </c>
      <c r="B36" s="9">
        <f>B34+B35</f>
        <v>4.7500000000000001E-2</v>
      </c>
      <c r="C36" s="8">
        <f>($C$24)*B36/12</f>
        <v>975.75386666666657</v>
      </c>
      <c r="G36" s="1"/>
    </row>
    <row r="37" spans="1:22" x14ac:dyDescent="0.25">
      <c r="F37" s="2"/>
      <c r="G37" s="1"/>
    </row>
    <row r="38" spans="1:22" ht="12.5" customHeight="1" x14ac:dyDescent="0.25">
      <c r="A38" t="s">
        <v>35</v>
      </c>
      <c r="B38" s="20">
        <v>0.04</v>
      </c>
      <c r="C38" s="1"/>
    </row>
    <row r="39" spans="1:22" ht="12.5" customHeight="1" x14ac:dyDescent="0.25">
      <c r="A39" t="s">
        <v>16</v>
      </c>
      <c r="B39" s="20">
        <v>0.03</v>
      </c>
      <c r="C39" s="1"/>
    </row>
    <row r="40" spans="1:22" ht="12.5" customHeight="1" x14ac:dyDescent="0.25">
      <c r="A40" t="s">
        <v>33</v>
      </c>
      <c r="B40" s="20">
        <v>0.42</v>
      </c>
      <c r="C40" s="1"/>
    </row>
    <row r="41" spans="1:22" ht="16" customHeight="1" x14ac:dyDescent="0.25">
      <c r="B41" s="2"/>
      <c r="C41" s="1"/>
    </row>
    <row r="42" spans="1:22" s="13" customFormat="1" ht="21.5" customHeight="1" x14ac:dyDescent="0.3">
      <c r="A42" s="14"/>
      <c r="B42" s="15"/>
      <c r="C42" s="24" t="s">
        <v>36</v>
      </c>
      <c r="D42" s="25" t="s">
        <v>41</v>
      </c>
      <c r="E42" s="25" t="s">
        <v>42</v>
      </c>
      <c r="F42" s="25" t="s">
        <v>29</v>
      </c>
      <c r="G42" s="25" t="s">
        <v>12</v>
      </c>
      <c r="H42" s="25" t="s">
        <v>8</v>
      </c>
      <c r="I42" s="25" t="s">
        <v>37</v>
      </c>
      <c r="J42" s="25" t="s">
        <v>25</v>
      </c>
      <c r="K42" s="26" t="s">
        <v>38</v>
      </c>
      <c r="L42" s="25" t="s">
        <v>34</v>
      </c>
      <c r="M42" s="21" t="s">
        <v>9</v>
      </c>
      <c r="N42" s="21" t="s">
        <v>9</v>
      </c>
      <c r="O42" s="23" t="s">
        <v>27</v>
      </c>
      <c r="Q42" s="14"/>
      <c r="R42" s="14"/>
      <c r="S42" s="14"/>
      <c r="T42" s="14"/>
      <c r="U42" s="14"/>
      <c r="V42" s="14"/>
    </row>
    <row r="43" spans="1:22" s="13" customFormat="1" ht="12.75" customHeight="1" x14ac:dyDescent="0.3">
      <c r="A43" s="14"/>
      <c r="B43" s="14"/>
      <c r="C43" s="24"/>
      <c r="D43" s="25"/>
      <c r="E43" s="25"/>
      <c r="F43" s="25"/>
      <c r="G43" s="25"/>
      <c r="H43" s="25"/>
      <c r="I43" s="25"/>
      <c r="J43" s="25"/>
      <c r="K43" s="26"/>
      <c r="L43" s="25"/>
      <c r="M43" s="25" t="s">
        <v>10</v>
      </c>
      <c r="N43" s="25" t="s">
        <v>11</v>
      </c>
      <c r="O43" s="23"/>
      <c r="Q43" s="14"/>
      <c r="R43" s="14"/>
      <c r="S43" s="14"/>
      <c r="T43" s="14"/>
      <c r="U43" s="14"/>
      <c r="V43" s="14"/>
    </row>
    <row r="44" spans="1:22" s="13" customFormat="1" ht="32" customHeight="1" x14ac:dyDescent="0.3">
      <c r="A44" s="16" t="s">
        <v>17</v>
      </c>
      <c r="B44" s="14"/>
      <c r="C44" s="24"/>
      <c r="D44" s="25"/>
      <c r="E44" s="25"/>
      <c r="F44" s="25"/>
      <c r="G44" s="25"/>
      <c r="H44" s="25"/>
      <c r="I44" s="25"/>
      <c r="J44" s="25"/>
      <c r="K44" s="26"/>
      <c r="L44" s="25"/>
      <c r="M44" s="25"/>
      <c r="N44" s="25"/>
      <c r="O44" s="23"/>
      <c r="Q44" s="17"/>
      <c r="R44" s="17"/>
      <c r="S44" s="17"/>
      <c r="T44" s="17"/>
      <c r="U44" s="18"/>
      <c r="V44" s="18"/>
    </row>
    <row r="45" spans="1:22" x14ac:dyDescent="0.25">
      <c r="A45">
        <v>0</v>
      </c>
      <c r="C45" s="7">
        <f>C26</f>
        <v>260000</v>
      </c>
      <c r="D45" s="7">
        <f>C24</f>
        <v>246506.23999999999</v>
      </c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22" x14ac:dyDescent="0.25">
      <c r="A46">
        <v>1</v>
      </c>
      <c r="C46" s="7">
        <f>C45*$B$38+C45</f>
        <v>270400</v>
      </c>
      <c r="D46" s="7">
        <f>D45-G46</f>
        <v>246506.23999999999</v>
      </c>
      <c r="E46" s="7">
        <f>D46*(100%-$B$39)</f>
        <v>239111.05279999998</v>
      </c>
      <c r="F46" s="7">
        <f>B34*C24</f>
        <v>9243.9839999999986</v>
      </c>
      <c r="G46" s="7">
        <f>F46-H46</f>
        <v>0</v>
      </c>
      <c r="H46" s="7">
        <f t="shared" ref="H46:H85" si="1">D45*$B$34</f>
        <v>9243.9839999999986</v>
      </c>
      <c r="I46" s="7">
        <f>C29*12</f>
        <v>10632</v>
      </c>
      <c r="J46" s="7">
        <f>C27/40</f>
        <v>4621.9920000000002</v>
      </c>
      <c r="K46" s="7">
        <f>C32*12</f>
        <v>384</v>
      </c>
      <c r="L46" s="7">
        <f>(I46-J46-(H46)-K46)*$B$40</f>
        <v>-1519.5499199999995</v>
      </c>
      <c r="M46" s="7">
        <f>N46-L46</f>
        <v>2523.5659200000009</v>
      </c>
      <c r="N46" s="7">
        <f t="shared" ref="N46:N85" si="2">I46-F46-K46</f>
        <v>1004.0160000000014</v>
      </c>
      <c r="O46" s="7">
        <f>M46</f>
        <v>2523.5659200000009</v>
      </c>
      <c r="T46" s="1"/>
      <c r="U46" s="1"/>
      <c r="V46" s="1"/>
    </row>
    <row r="47" spans="1:22" x14ac:dyDescent="0.25">
      <c r="A47">
        <f>A46+1</f>
        <v>2</v>
      </c>
      <c r="C47" s="7">
        <f t="shared" ref="C47:C85" si="3">C46*$B$38+C46</f>
        <v>281216</v>
      </c>
      <c r="D47" s="7">
        <f>D46-G47</f>
        <v>244041.1776</v>
      </c>
      <c r="E47" s="7">
        <f>(E46-G46)*(100%-$B$39)</f>
        <v>231937.72121599998</v>
      </c>
      <c r="F47" s="7">
        <f>C36*12</f>
        <v>11709.046399999999</v>
      </c>
      <c r="G47" s="7">
        <f>F47-H47</f>
        <v>2465.0624000000007</v>
      </c>
      <c r="H47" s="7">
        <f t="shared" si="1"/>
        <v>9243.9839999999986</v>
      </c>
      <c r="I47" s="7">
        <f>I46*(1+$B$39)</f>
        <v>10950.960000000001</v>
      </c>
      <c r="J47" s="7">
        <f>J46</f>
        <v>4621.9920000000002</v>
      </c>
      <c r="K47" s="7">
        <f>K46*1.03</f>
        <v>395.52</v>
      </c>
      <c r="L47" s="7">
        <f>(I47-J47-(H47)-K47)*$B$40</f>
        <v>-1390.425119999999</v>
      </c>
      <c r="M47" s="7">
        <f t="shared" ref="M47:M85" si="4">N47-L47</f>
        <v>236.81872000000067</v>
      </c>
      <c r="N47" s="7">
        <f t="shared" si="2"/>
        <v>-1153.6063999999983</v>
      </c>
      <c r="O47" s="7">
        <f t="shared" ref="O47:O85" si="5">O46+M47</f>
        <v>2760.3846400000016</v>
      </c>
      <c r="T47" s="1"/>
      <c r="U47" s="1"/>
      <c r="V47" s="1"/>
    </row>
    <row r="48" spans="1:22" x14ac:dyDescent="0.25">
      <c r="A48">
        <f t="shared" ref="A48:A85" si="6">A47+1</f>
        <v>3</v>
      </c>
      <c r="C48" s="7">
        <f t="shared" si="3"/>
        <v>292464.64000000001</v>
      </c>
      <c r="D48" s="7">
        <f t="shared" ref="D48:D85" si="7">D47-G48</f>
        <v>241483.67535999999</v>
      </c>
      <c r="E48" s="7">
        <f t="shared" ref="E48:E85" si="8">(E47-G47)*(100%-$B$39)</f>
        <v>222588.47905151997</v>
      </c>
      <c r="F48" s="7">
        <f t="shared" ref="F48:F85" si="9">F47</f>
        <v>11709.046399999999</v>
      </c>
      <c r="G48" s="7">
        <f t="shared" ref="G48:G85" si="10">F47-H48</f>
        <v>2557.5022399999998</v>
      </c>
      <c r="H48" s="7">
        <f t="shared" si="1"/>
        <v>9151.5441599999995</v>
      </c>
      <c r="I48" s="7">
        <f t="shared" ref="I48:I85" si="11">I47*(1+$B$39)</f>
        <v>11279.488800000001</v>
      </c>
      <c r="J48" s="7">
        <f>J47</f>
        <v>4621.9920000000002</v>
      </c>
      <c r="K48" s="7">
        <f t="shared" ref="K48:K85" si="12">K47*1.03</f>
        <v>407.38560000000001</v>
      </c>
      <c r="L48" s="7">
        <f t="shared" ref="L48:L85" si="13">(I48-J48-(H48)-K48)*$B$40</f>
        <v>-1218.6018431999994</v>
      </c>
      <c r="M48" s="7">
        <f t="shared" si="4"/>
        <v>381.65864320000105</v>
      </c>
      <c r="N48" s="7">
        <f t="shared" si="2"/>
        <v>-836.94319999999834</v>
      </c>
      <c r="O48" s="7">
        <f t="shared" si="5"/>
        <v>3142.0432832000024</v>
      </c>
      <c r="T48" s="1"/>
      <c r="U48" s="1"/>
      <c r="V48" s="1"/>
    </row>
    <row r="49" spans="1:22" x14ac:dyDescent="0.25">
      <c r="A49">
        <f t="shared" si="6"/>
        <v>4</v>
      </c>
      <c r="C49" s="7">
        <f t="shared" si="3"/>
        <v>304163.22560000001</v>
      </c>
      <c r="D49" s="7">
        <f t="shared" si="7"/>
        <v>238830.26678599999</v>
      </c>
      <c r="E49" s="7">
        <f t="shared" si="8"/>
        <v>213430.04750717437</v>
      </c>
      <c r="F49" s="7">
        <f t="shared" si="9"/>
        <v>11709.046399999999</v>
      </c>
      <c r="G49" s="7">
        <f t="shared" si="10"/>
        <v>2653.4085739999991</v>
      </c>
      <c r="H49" s="7">
        <f t="shared" si="1"/>
        <v>9055.6378260000001</v>
      </c>
      <c r="I49" s="7">
        <f t="shared" si="11"/>
        <v>11617.873464000002</v>
      </c>
      <c r="J49" s="7">
        <f t="shared" ref="J49:J85" si="14">J48</f>
        <v>4621.9920000000002</v>
      </c>
      <c r="K49" s="7">
        <f t="shared" si="12"/>
        <v>419.607168</v>
      </c>
      <c r="L49" s="7">
        <f t="shared" si="13"/>
        <v>-1041.3326825999993</v>
      </c>
      <c r="M49" s="7">
        <f t="shared" si="4"/>
        <v>530.55257860000211</v>
      </c>
      <c r="N49" s="7">
        <f t="shared" si="2"/>
        <v>-510.78010399999721</v>
      </c>
      <c r="O49" s="7">
        <f t="shared" si="5"/>
        <v>3672.5958618000045</v>
      </c>
      <c r="T49" s="1"/>
      <c r="U49" s="1"/>
      <c r="V49" s="1"/>
    </row>
    <row r="50" spans="1:22" x14ac:dyDescent="0.25">
      <c r="A50">
        <f t="shared" si="6"/>
        <v>5</v>
      </c>
      <c r="C50" s="7">
        <f t="shared" si="3"/>
        <v>316329.75462399999</v>
      </c>
      <c r="D50" s="7">
        <f t="shared" si="7"/>
        <v>236077.35539047499</v>
      </c>
      <c r="E50" s="7">
        <f t="shared" si="8"/>
        <v>204453.33976517915</v>
      </c>
      <c r="F50" s="7">
        <f t="shared" si="9"/>
        <v>11709.046399999999</v>
      </c>
      <c r="G50" s="7">
        <f t="shared" si="10"/>
        <v>2752.9113955249995</v>
      </c>
      <c r="H50" s="7">
        <f t="shared" si="1"/>
        <v>8956.1350044749997</v>
      </c>
      <c r="I50" s="7">
        <f t="shared" si="11"/>
        <v>11966.409667920003</v>
      </c>
      <c r="J50" s="7">
        <f t="shared" si="14"/>
        <v>4621.9920000000002</v>
      </c>
      <c r="K50" s="7">
        <f t="shared" si="12"/>
        <v>432.19538304000002</v>
      </c>
      <c r="L50" s="7">
        <f t="shared" si="13"/>
        <v>-858.44334222989869</v>
      </c>
      <c r="M50" s="7">
        <f t="shared" si="4"/>
        <v>683.6112271099023</v>
      </c>
      <c r="N50" s="7">
        <f t="shared" si="2"/>
        <v>-174.83211511999639</v>
      </c>
      <c r="O50" s="7">
        <f t="shared" si="5"/>
        <v>4356.2070889099068</v>
      </c>
      <c r="T50" s="1"/>
      <c r="U50" s="1"/>
      <c r="V50" s="1"/>
    </row>
    <row r="51" spans="1:22" x14ac:dyDescent="0.25">
      <c r="A51">
        <f t="shared" si="6"/>
        <v>6</v>
      </c>
      <c r="C51" s="7">
        <f t="shared" si="3"/>
        <v>328982.94480896002</v>
      </c>
      <c r="D51" s="7">
        <f t="shared" si="7"/>
        <v>233221.20981761781</v>
      </c>
      <c r="E51" s="7">
        <f t="shared" si="8"/>
        <v>195649.41551856452</v>
      </c>
      <c r="F51" s="7">
        <f t="shared" si="9"/>
        <v>11709.046399999999</v>
      </c>
      <c r="G51" s="7">
        <f t="shared" si="10"/>
        <v>2856.1455728571873</v>
      </c>
      <c r="H51" s="7">
        <f t="shared" si="1"/>
        <v>8852.900827142812</v>
      </c>
      <c r="I51" s="7">
        <f t="shared" si="11"/>
        <v>12325.401957957603</v>
      </c>
      <c r="J51" s="7">
        <f t="shared" si="14"/>
        <v>4621.9920000000002</v>
      </c>
      <c r="K51" s="7">
        <f t="shared" si="12"/>
        <v>445.16124453120005</v>
      </c>
      <c r="L51" s="7">
        <f t="shared" si="13"/>
        <v>-669.75388776089164</v>
      </c>
      <c r="M51" s="7">
        <f t="shared" si="4"/>
        <v>840.94820118729569</v>
      </c>
      <c r="N51" s="7">
        <f t="shared" si="2"/>
        <v>171.19431342640405</v>
      </c>
      <c r="O51" s="7">
        <f t="shared" si="5"/>
        <v>5197.1552900972029</v>
      </c>
      <c r="T51" s="1"/>
      <c r="U51" s="1"/>
      <c r="V51" s="1"/>
    </row>
    <row r="52" spans="1:22" x14ac:dyDescent="0.25">
      <c r="A52">
        <f t="shared" si="6"/>
        <v>7</v>
      </c>
      <c r="C52" s="7">
        <f t="shared" si="3"/>
        <v>342142.26260131842</v>
      </c>
      <c r="D52" s="7">
        <f t="shared" si="7"/>
        <v>230257.95878577849</v>
      </c>
      <c r="E52" s="7">
        <f t="shared" si="8"/>
        <v>187009.47184733613</v>
      </c>
      <c r="F52" s="7">
        <f t="shared" si="9"/>
        <v>11709.046399999999</v>
      </c>
      <c r="G52" s="7">
        <f t="shared" si="10"/>
        <v>2963.2510318393324</v>
      </c>
      <c r="H52" s="7">
        <f t="shared" si="1"/>
        <v>8745.7953681606668</v>
      </c>
      <c r="I52" s="7">
        <f t="shared" si="11"/>
        <v>12695.164016696332</v>
      </c>
      <c r="J52" s="7">
        <f t="shared" si="14"/>
        <v>4621.9920000000002</v>
      </c>
      <c r="K52" s="7">
        <f t="shared" si="12"/>
        <v>458.51608186713605</v>
      </c>
      <c r="L52" s="7">
        <f t="shared" si="13"/>
        <v>-475.07856199921804</v>
      </c>
      <c r="M52" s="7">
        <f>N52-L52</f>
        <v>1002.6800968284142</v>
      </c>
      <c r="N52" s="7">
        <f t="shared" si="2"/>
        <v>527.60153482919623</v>
      </c>
      <c r="O52" s="7">
        <f t="shared" si="5"/>
        <v>6199.8353869256171</v>
      </c>
      <c r="T52" s="1"/>
      <c r="U52" s="1"/>
      <c r="V52" s="1"/>
    </row>
    <row r="53" spans="1:22" x14ac:dyDescent="0.25">
      <c r="A53">
        <f t="shared" si="6"/>
        <v>8</v>
      </c>
      <c r="C53" s="7">
        <f t="shared" si="3"/>
        <v>355827.95310537115</v>
      </c>
      <c r="D53" s="7">
        <f t="shared" si="7"/>
        <v>227183.58584024518</v>
      </c>
      <c r="E53" s="7">
        <f t="shared" si="8"/>
        <v>178524.8341910319</v>
      </c>
      <c r="F53" s="7">
        <f t="shared" si="9"/>
        <v>11709.046399999999</v>
      </c>
      <c r="G53" s="7">
        <f t="shared" si="10"/>
        <v>3074.3729455333068</v>
      </c>
      <c r="H53" s="7">
        <f t="shared" si="1"/>
        <v>8634.6734544666924</v>
      </c>
      <c r="I53" s="7">
        <f t="shared" si="11"/>
        <v>13076.018937197221</v>
      </c>
      <c r="J53" s="7">
        <f t="shared" si="14"/>
        <v>4621.9920000000002</v>
      </c>
      <c r="K53" s="7">
        <f t="shared" si="12"/>
        <v>472.27156432315013</v>
      </c>
      <c r="L53" s="7">
        <f t="shared" si="13"/>
        <v>-274.22559426890115</v>
      </c>
      <c r="M53" s="7">
        <f>N53-L53</f>
        <v>1168.9265671429728</v>
      </c>
      <c r="N53" s="7">
        <f t="shared" si="2"/>
        <v>894.70097287407157</v>
      </c>
      <c r="O53" s="7">
        <f t="shared" si="5"/>
        <v>7368.7619540685901</v>
      </c>
      <c r="T53" s="1"/>
      <c r="U53" s="1"/>
      <c r="V53" s="1"/>
    </row>
    <row r="54" spans="1:22" x14ac:dyDescent="0.25">
      <c r="A54">
        <f t="shared" si="6"/>
        <v>9</v>
      </c>
      <c r="C54" s="7">
        <f t="shared" si="3"/>
        <v>370061.07122958603</v>
      </c>
      <c r="D54" s="7">
        <f t="shared" si="7"/>
        <v>223993.92390925437</v>
      </c>
      <c r="E54" s="7">
        <f t="shared" si="8"/>
        <v>170186.94740813362</v>
      </c>
      <c r="F54" s="7">
        <f t="shared" si="9"/>
        <v>11709.046399999999</v>
      </c>
      <c r="G54" s="7">
        <f t="shared" si="10"/>
        <v>3189.6619309908056</v>
      </c>
      <c r="H54" s="7">
        <f t="shared" si="1"/>
        <v>8519.3844690091937</v>
      </c>
      <c r="I54" s="7">
        <f t="shared" si="11"/>
        <v>13468.299505313138</v>
      </c>
      <c r="J54" s="7">
        <f t="shared" si="14"/>
        <v>4621.9920000000002</v>
      </c>
      <c r="K54" s="7">
        <f t="shared" si="12"/>
        <v>486.43971125284463</v>
      </c>
      <c r="L54" s="7">
        <f t="shared" si="13"/>
        <v>-66.99700347853819</v>
      </c>
      <c r="M54" s="7">
        <f t="shared" si="4"/>
        <v>1339.8103975388324</v>
      </c>
      <c r="N54" s="7">
        <f t="shared" si="2"/>
        <v>1272.8133940602943</v>
      </c>
      <c r="O54" s="7">
        <f t="shared" si="5"/>
        <v>8708.5723516074231</v>
      </c>
      <c r="T54" s="1"/>
      <c r="U54" s="1"/>
      <c r="V54" s="1"/>
    </row>
    <row r="55" spans="1:22" s="5" customFormat="1" x14ac:dyDescent="0.25">
      <c r="A55" s="5">
        <f t="shared" si="6"/>
        <v>10</v>
      </c>
      <c r="C55" s="8">
        <f t="shared" si="3"/>
        <v>384863.51407876948</v>
      </c>
      <c r="D55" s="8">
        <f t="shared" si="7"/>
        <v>220684.64965585142</v>
      </c>
      <c r="E55" s="8">
        <f>(E54-G54)*(100%-$B$39)</f>
        <v>161987.36691282853</v>
      </c>
      <c r="F55" s="8">
        <f t="shared" si="9"/>
        <v>11709.046399999999</v>
      </c>
      <c r="G55" s="8">
        <f t="shared" si="10"/>
        <v>3309.2742534029603</v>
      </c>
      <c r="H55" s="8">
        <f t="shared" si="1"/>
        <v>8399.772146597039</v>
      </c>
      <c r="I55" s="8">
        <f t="shared" si="11"/>
        <v>13872.348490472532</v>
      </c>
      <c r="J55" s="8">
        <f t="shared" si="14"/>
        <v>4621.9920000000002</v>
      </c>
      <c r="K55" s="8">
        <f t="shared" si="12"/>
        <v>501.03290259042996</v>
      </c>
      <c r="L55" s="8">
        <f t="shared" si="13"/>
        <v>146.81160533972638</v>
      </c>
      <c r="M55" s="8">
        <f t="shared" si="4"/>
        <v>1515.4575825423763</v>
      </c>
      <c r="N55" s="8">
        <f t="shared" si="2"/>
        <v>1662.2691878821026</v>
      </c>
      <c r="O55" s="8">
        <f t="shared" si="5"/>
        <v>10224.029934149799</v>
      </c>
      <c r="T55" s="6"/>
      <c r="U55" s="6"/>
      <c r="V55" s="6"/>
    </row>
    <row r="56" spans="1:22" x14ac:dyDescent="0.25">
      <c r="A56">
        <f t="shared" si="6"/>
        <v>11</v>
      </c>
      <c r="C56" s="7">
        <f t="shared" si="3"/>
        <v>400258.05464192026</v>
      </c>
      <c r="D56" s="7">
        <f t="shared" si="7"/>
        <v>217251.27761794586</v>
      </c>
      <c r="E56" s="7">
        <f t="shared" si="8"/>
        <v>153917.7498796428</v>
      </c>
      <c r="F56" s="7">
        <f t="shared" si="9"/>
        <v>11709.046399999999</v>
      </c>
      <c r="G56" s="7">
        <f t="shared" si="10"/>
        <v>3433.3720379055721</v>
      </c>
      <c r="H56" s="7">
        <f t="shared" si="1"/>
        <v>8275.6743620944271</v>
      </c>
      <c r="I56" s="7">
        <f t="shared" si="11"/>
        <v>14288.518945186708</v>
      </c>
      <c r="J56" s="7">
        <f t="shared" si="14"/>
        <v>4621.9920000000002</v>
      </c>
      <c r="K56" s="7">
        <f t="shared" si="12"/>
        <v>516.06388966814291</v>
      </c>
      <c r="L56" s="7">
        <f t="shared" si="13"/>
        <v>367.41125123813794</v>
      </c>
      <c r="M56" s="7">
        <f t="shared" si="4"/>
        <v>1695.9974042804279</v>
      </c>
      <c r="N56" s="7">
        <f t="shared" si="2"/>
        <v>2063.4086555185659</v>
      </c>
      <c r="O56" s="7">
        <f t="shared" si="5"/>
        <v>11920.027338430227</v>
      </c>
    </row>
    <row r="57" spans="1:22" x14ac:dyDescent="0.25">
      <c r="A57">
        <f t="shared" si="6"/>
        <v>12</v>
      </c>
      <c r="C57" s="7">
        <f t="shared" si="3"/>
        <v>416268.37682759709</v>
      </c>
      <c r="D57" s="7">
        <f t="shared" si="7"/>
        <v>213689.15412861883</v>
      </c>
      <c r="E57" s="7">
        <f t="shared" si="8"/>
        <v>145969.8465064851</v>
      </c>
      <c r="F57" s="7">
        <f t="shared" si="9"/>
        <v>11709.046399999999</v>
      </c>
      <c r="G57" s="7">
        <f t="shared" si="10"/>
        <v>3562.1234893270303</v>
      </c>
      <c r="H57" s="7">
        <f t="shared" si="1"/>
        <v>8146.922910672969</v>
      </c>
      <c r="I57" s="7">
        <f t="shared" si="11"/>
        <v>14717.17451354231</v>
      </c>
      <c r="J57" s="7">
        <f t="shared" si="14"/>
        <v>4621.9920000000002</v>
      </c>
      <c r="K57" s="7">
        <f t="shared" si="12"/>
        <v>531.54580635818718</v>
      </c>
      <c r="L57" s="7">
        <f t="shared" si="13"/>
        <v>595.01979453468437</v>
      </c>
      <c r="M57" s="7">
        <f t="shared" si="4"/>
        <v>1881.5625126494388</v>
      </c>
      <c r="N57" s="7">
        <f t="shared" si="2"/>
        <v>2476.5823071841232</v>
      </c>
      <c r="O57" s="7">
        <f t="shared" si="5"/>
        <v>13801.589851079665</v>
      </c>
    </row>
    <row r="58" spans="1:22" x14ac:dyDescent="0.25">
      <c r="A58">
        <f t="shared" si="6"/>
        <v>13</v>
      </c>
      <c r="C58" s="7">
        <f t="shared" si="3"/>
        <v>432919.11190070095</v>
      </c>
      <c r="D58" s="7">
        <f t="shared" si="7"/>
        <v>209993.45100844203</v>
      </c>
      <c r="E58" s="7">
        <f t="shared" si="8"/>
        <v>138135.49132664333</v>
      </c>
      <c r="F58" s="7">
        <f t="shared" si="9"/>
        <v>11709.046399999999</v>
      </c>
      <c r="G58" s="7">
        <f t="shared" si="10"/>
        <v>3695.7031201767932</v>
      </c>
      <c r="H58" s="7">
        <f t="shared" si="1"/>
        <v>8013.3432798232061</v>
      </c>
      <c r="I58" s="7">
        <f t="shared" si="11"/>
        <v>15158.68974894858</v>
      </c>
      <c r="J58" s="7">
        <f t="shared" si="14"/>
        <v>4621.9920000000002</v>
      </c>
      <c r="K58" s="7">
        <f t="shared" si="12"/>
        <v>547.49218054893277</v>
      </c>
      <c r="L58" s="7">
        <f t="shared" si="13"/>
        <v>829.8621612021052</v>
      </c>
      <c r="M58" s="7">
        <f t="shared" si="4"/>
        <v>2072.2890071975426</v>
      </c>
      <c r="N58" s="7">
        <f t="shared" si="2"/>
        <v>2902.1511683996478</v>
      </c>
      <c r="O58" s="7">
        <f t="shared" si="5"/>
        <v>15873.878858277207</v>
      </c>
    </row>
    <row r="59" spans="1:22" x14ac:dyDescent="0.25">
      <c r="A59">
        <f t="shared" si="6"/>
        <v>14</v>
      </c>
      <c r="C59" s="7">
        <f t="shared" si="3"/>
        <v>450235.87637672899</v>
      </c>
      <c r="D59" s="7">
        <f t="shared" si="7"/>
        <v>206159.15902125862</v>
      </c>
      <c r="E59" s="7">
        <f t="shared" si="8"/>
        <v>130406.59456027253</v>
      </c>
      <c r="F59" s="7">
        <f t="shared" si="9"/>
        <v>11709.046399999999</v>
      </c>
      <c r="G59" s="7">
        <f t="shared" si="10"/>
        <v>3834.2919871834238</v>
      </c>
      <c r="H59" s="7">
        <f t="shared" si="1"/>
        <v>7874.7544128165755</v>
      </c>
      <c r="I59" s="7">
        <f t="shared" si="11"/>
        <v>15613.450441417037</v>
      </c>
      <c r="J59" s="7">
        <f t="shared" si="14"/>
        <v>4621.9920000000002</v>
      </c>
      <c r="K59" s="7">
        <f t="shared" si="12"/>
        <v>563.91694596540071</v>
      </c>
      <c r="L59" s="7">
        <f t="shared" si="13"/>
        <v>1072.1705747067253</v>
      </c>
      <c r="M59" s="7">
        <f t="shared" si="4"/>
        <v>2268.3165207449115</v>
      </c>
      <c r="N59" s="7">
        <f t="shared" si="2"/>
        <v>3340.4870954516368</v>
      </c>
      <c r="O59" s="7">
        <f t="shared" si="5"/>
        <v>18142.19537902212</v>
      </c>
    </row>
    <row r="60" spans="1:22" s="5" customFormat="1" x14ac:dyDescent="0.25">
      <c r="A60" s="5">
        <f t="shared" si="6"/>
        <v>15</v>
      </c>
      <c r="C60" s="8">
        <f t="shared" si="3"/>
        <v>468245.31143179815</v>
      </c>
      <c r="D60" s="8">
        <f t="shared" si="7"/>
        <v>202181.0810845558</v>
      </c>
      <c r="E60" s="8">
        <f t="shared" si="8"/>
        <v>122775.13349589643</v>
      </c>
      <c r="F60" s="8">
        <f t="shared" si="9"/>
        <v>11709.046399999999</v>
      </c>
      <c r="G60" s="8">
        <f t="shared" si="10"/>
        <v>3978.0779367028017</v>
      </c>
      <c r="H60" s="8">
        <f t="shared" si="1"/>
        <v>7730.9684632971976</v>
      </c>
      <c r="I60" s="8">
        <f t="shared" si="11"/>
        <v>16081.853954659549</v>
      </c>
      <c r="J60" s="8">
        <f t="shared" si="14"/>
        <v>4621.9920000000002</v>
      </c>
      <c r="K60" s="8">
        <f t="shared" si="12"/>
        <v>580.83445434436271</v>
      </c>
      <c r="L60" s="8">
        <f t="shared" si="13"/>
        <v>1322.1847955475553</v>
      </c>
      <c r="M60" s="8">
        <f t="shared" si="4"/>
        <v>2469.7883047676323</v>
      </c>
      <c r="N60" s="8">
        <f t="shared" si="2"/>
        <v>3791.9731003151874</v>
      </c>
      <c r="O60" s="8">
        <f t="shared" si="5"/>
        <v>20611.983683789753</v>
      </c>
    </row>
    <row r="61" spans="1:22" x14ac:dyDescent="0.25">
      <c r="A61">
        <f t="shared" si="6"/>
        <v>16</v>
      </c>
      <c r="C61" s="7">
        <f t="shared" si="3"/>
        <v>486975.12388907006</v>
      </c>
      <c r="D61" s="7">
        <f t="shared" si="7"/>
        <v>198053.82522522664</v>
      </c>
      <c r="E61" s="7">
        <f t="shared" si="8"/>
        <v>115233.14389241782</v>
      </c>
      <c r="F61" s="7">
        <f t="shared" si="9"/>
        <v>11709.046399999999</v>
      </c>
      <c r="G61" s="7">
        <f t="shared" si="10"/>
        <v>4127.2558593291569</v>
      </c>
      <c r="H61" s="7">
        <f t="shared" si="1"/>
        <v>7581.7905406708423</v>
      </c>
      <c r="I61" s="7">
        <f t="shared" si="11"/>
        <v>16564.309573299335</v>
      </c>
      <c r="J61" s="7">
        <f t="shared" si="14"/>
        <v>4621.9920000000002</v>
      </c>
      <c r="K61" s="7">
        <f t="shared" si="12"/>
        <v>598.25948797469357</v>
      </c>
      <c r="L61" s="7">
        <f t="shared" si="13"/>
        <v>1580.1523687545955</v>
      </c>
      <c r="M61" s="7">
        <f t="shared" si="4"/>
        <v>2676.8513165700465</v>
      </c>
      <c r="N61" s="7">
        <f t="shared" si="2"/>
        <v>4257.003685324642</v>
      </c>
      <c r="O61" s="7">
        <f t="shared" si="5"/>
        <v>23288.835000359799</v>
      </c>
    </row>
    <row r="62" spans="1:22" x14ac:dyDescent="0.25">
      <c r="A62">
        <f t="shared" si="6"/>
        <v>17</v>
      </c>
      <c r="C62" s="7">
        <f t="shared" si="3"/>
        <v>506454.12884463288</v>
      </c>
      <c r="D62" s="7">
        <f t="shared" si="7"/>
        <v>193771.79727117263</v>
      </c>
      <c r="E62" s="7">
        <f t="shared" si="8"/>
        <v>107772.711392096</v>
      </c>
      <c r="F62" s="7">
        <f t="shared" si="9"/>
        <v>11709.046399999999</v>
      </c>
      <c r="G62" s="7">
        <f t="shared" si="10"/>
        <v>4282.0279540540005</v>
      </c>
      <c r="H62" s="7">
        <f t="shared" si="1"/>
        <v>7427.0184459459988</v>
      </c>
      <c r="I62" s="7">
        <f t="shared" si="11"/>
        <v>17061.238860498317</v>
      </c>
      <c r="J62" s="7">
        <f t="shared" si="14"/>
        <v>4621.9920000000002</v>
      </c>
      <c r="K62" s="7">
        <f t="shared" si="12"/>
        <v>616.20727261393438</v>
      </c>
      <c r="L62" s="7">
        <f t="shared" si="13"/>
        <v>1846.3288796141212</v>
      </c>
      <c r="M62" s="7">
        <f t="shared" si="4"/>
        <v>2889.6563082702623</v>
      </c>
      <c r="N62" s="7">
        <f t="shared" si="2"/>
        <v>4735.9851878843838</v>
      </c>
      <c r="O62" s="7">
        <f t="shared" si="5"/>
        <v>26178.491308630062</v>
      </c>
      <c r="R62" s="1"/>
    </row>
    <row r="63" spans="1:22" x14ac:dyDescent="0.25">
      <c r="A63">
        <f t="shared" si="6"/>
        <v>18</v>
      </c>
      <c r="C63" s="7">
        <f t="shared" si="3"/>
        <v>526712.29399841814</v>
      </c>
      <c r="D63" s="7">
        <f t="shared" si="7"/>
        <v>189329.1932688416</v>
      </c>
      <c r="E63" s="7">
        <f t="shared" si="8"/>
        <v>100385.96293490073</v>
      </c>
      <c r="F63" s="7">
        <f t="shared" si="9"/>
        <v>11709.046399999999</v>
      </c>
      <c r="G63" s="7">
        <f t="shared" si="10"/>
        <v>4442.6040023310261</v>
      </c>
      <c r="H63" s="7">
        <f t="shared" si="1"/>
        <v>7266.4423976689732</v>
      </c>
      <c r="I63" s="7">
        <f t="shared" si="11"/>
        <v>17573.076026313269</v>
      </c>
      <c r="J63" s="7">
        <f t="shared" si="14"/>
        <v>4621.9920000000002</v>
      </c>
      <c r="K63" s="7">
        <f t="shared" si="12"/>
        <v>634.69349079235246</v>
      </c>
      <c r="L63" s="7">
        <f t="shared" si="13"/>
        <v>2120.9782178978162</v>
      </c>
      <c r="M63" s="7">
        <f t="shared" si="4"/>
        <v>3108.357917623101</v>
      </c>
      <c r="N63" s="7">
        <f t="shared" si="2"/>
        <v>5229.3361355209172</v>
      </c>
      <c r="O63" s="7">
        <f t="shared" si="5"/>
        <v>29286.849226253162</v>
      </c>
    </row>
    <row r="64" spans="1:22" x14ac:dyDescent="0.25">
      <c r="A64">
        <f t="shared" si="6"/>
        <v>19</v>
      </c>
      <c r="C64" s="7">
        <f t="shared" si="3"/>
        <v>547780.78575835482</v>
      </c>
      <c r="D64" s="7">
        <f t="shared" si="7"/>
        <v>184719.99161642315</v>
      </c>
      <c r="E64" s="7">
        <f t="shared" si="8"/>
        <v>93065.058164592614</v>
      </c>
      <c r="F64" s="7">
        <f t="shared" si="9"/>
        <v>11709.046399999999</v>
      </c>
      <c r="G64" s="7">
        <f t="shared" si="10"/>
        <v>4609.2016524184392</v>
      </c>
      <c r="H64" s="7">
        <f t="shared" si="1"/>
        <v>7099.8447475815601</v>
      </c>
      <c r="I64" s="7">
        <f t="shared" si="11"/>
        <v>18100.268307102666</v>
      </c>
      <c r="J64" s="7">
        <f t="shared" si="14"/>
        <v>4621.9920000000002</v>
      </c>
      <c r="K64" s="7">
        <f t="shared" si="12"/>
        <v>653.7342955161231</v>
      </c>
      <c r="L64" s="7">
        <f t="shared" si="13"/>
        <v>2404.3728508820927</v>
      </c>
      <c r="M64" s="7">
        <f t="shared" si="4"/>
        <v>3333.1147607044509</v>
      </c>
      <c r="N64" s="7">
        <f t="shared" si="2"/>
        <v>5737.4876115865436</v>
      </c>
      <c r="O64" s="7">
        <f t="shared" si="5"/>
        <v>32619.963986957613</v>
      </c>
    </row>
    <row r="65" spans="1:15" s="5" customFormat="1" x14ac:dyDescent="0.25">
      <c r="A65" s="5">
        <f t="shared" si="6"/>
        <v>20</v>
      </c>
      <c r="C65" s="8">
        <f t="shared" si="3"/>
        <v>569692.01718868897</v>
      </c>
      <c r="D65" s="8">
        <f t="shared" si="7"/>
        <v>179937.94490203902</v>
      </c>
      <c r="E65" s="8">
        <f t="shared" si="8"/>
        <v>85802.180816808948</v>
      </c>
      <c r="F65" s="8">
        <f t="shared" si="9"/>
        <v>11709.046399999999</v>
      </c>
      <c r="G65" s="8">
        <f t="shared" si="10"/>
        <v>4782.0467143841315</v>
      </c>
      <c r="H65" s="8">
        <f t="shared" si="1"/>
        <v>6926.9996856158677</v>
      </c>
      <c r="I65" s="8">
        <f t="shared" si="11"/>
        <v>18643.276356315746</v>
      </c>
      <c r="J65" s="8">
        <f t="shared" si="14"/>
        <v>4621.9920000000002</v>
      </c>
      <c r="K65" s="8">
        <f t="shared" si="12"/>
        <v>673.34632438160679</v>
      </c>
      <c r="L65" s="8">
        <f t="shared" si="13"/>
        <v>2696.7941054536736</v>
      </c>
      <c r="M65" s="8">
        <f t="shared" si="4"/>
        <v>3564.0895264804662</v>
      </c>
      <c r="N65" s="8">
        <f t="shared" si="2"/>
        <v>6260.8836319341399</v>
      </c>
      <c r="O65" s="8">
        <f t="shared" si="5"/>
        <v>36184.053513438077</v>
      </c>
    </row>
    <row r="66" spans="1:15" x14ac:dyDescent="0.25">
      <c r="A66">
        <f t="shared" si="6"/>
        <v>21</v>
      </c>
      <c r="C66" s="7">
        <f t="shared" si="3"/>
        <v>592479.69787623652</v>
      </c>
      <c r="D66" s="7">
        <f t="shared" si="7"/>
        <v>174976.57143586548</v>
      </c>
      <c r="E66" s="7">
        <f t="shared" si="8"/>
        <v>78589.530079352058</v>
      </c>
      <c r="F66" s="7">
        <f t="shared" si="9"/>
        <v>11709.046399999999</v>
      </c>
      <c r="G66" s="7">
        <f t="shared" si="10"/>
        <v>4961.3734661735361</v>
      </c>
      <c r="H66" s="7">
        <f t="shared" si="1"/>
        <v>6747.6729338264631</v>
      </c>
      <c r="I66" s="7">
        <f t="shared" si="11"/>
        <v>19202.574647005218</v>
      </c>
      <c r="J66" s="7">
        <f t="shared" si="14"/>
        <v>4621.9920000000002</v>
      </c>
      <c r="K66" s="7">
        <f t="shared" si="12"/>
        <v>693.54671411305503</v>
      </c>
      <c r="L66" s="7">
        <f t="shared" si="13"/>
        <v>2998.5324596075939</v>
      </c>
      <c r="M66" s="7">
        <f t="shared" si="4"/>
        <v>3801.4490732845702</v>
      </c>
      <c r="N66" s="7">
        <f t="shared" si="2"/>
        <v>6799.9815328921641</v>
      </c>
      <c r="O66" s="7">
        <f t="shared" si="5"/>
        <v>39985.50258672265</v>
      </c>
    </row>
    <row r="67" spans="1:15" x14ac:dyDescent="0.25">
      <c r="A67">
        <f t="shared" si="6"/>
        <v>22</v>
      </c>
      <c r="C67" s="7">
        <f t="shared" si="3"/>
        <v>616178.88579128601</v>
      </c>
      <c r="D67" s="7">
        <f t="shared" si="7"/>
        <v>169829.14646471044</v>
      </c>
      <c r="E67" s="7">
        <f t="shared" si="8"/>
        <v>71419.31191478316</v>
      </c>
      <c r="F67" s="7">
        <f t="shared" si="9"/>
        <v>11709.046399999999</v>
      </c>
      <c r="G67" s="7">
        <f t="shared" si="10"/>
        <v>5147.4249711550437</v>
      </c>
      <c r="H67" s="7">
        <f t="shared" si="1"/>
        <v>6561.6214288449555</v>
      </c>
      <c r="I67" s="7">
        <f t="shared" si="11"/>
        <v>19778.651886415377</v>
      </c>
      <c r="J67" s="7">
        <f t="shared" si="14"/>
        <v>4621.9920000000002</v>
      </c>
      <c r="K67" s="7">
        <f t="shared" si="12"/>
        <v>714.35311553644669</v>
      </c>
      <c r="L67" s="7">
        <f t="shared" si="13"/>
        <v>3309.8878436542691</v>
      </c>
      <c r="M67" s="7">
        <f t="shared" si="4"/>
        <v>4045.3645272246613</v>
      </c>
      <c r="N67" s="7">
        <f t="shared" si="2"/>
        <v>7355.2523708789304</v>
      </c>
      <c r="O67" s="7">
        <f t="shared" si="5"/>
        <v>44030.867113947315</v>
      </c>
    </row>
    <row r="68" spans="1:15" x14ac:dyDescent="0.25">
      <c r="A68">
        <f t="shared" si="6"/>
        <v>23</v>
      </c>
      <c r="C68" s="7">
        <f t="shared" si="3"/>
        <v>640826.04122293741</v>
      </c>
      <c r="D68" s="7">
        <f t="shared" si="7"/>
        <v>164488.69305713708</v>
      </c>
      <c r="E68" s="7">
        <f t="shared" si="8"/>
        <v>64283.730335319262</v>
      </c>
      <c r="F68" s="7">
        <f t="shared" si="9"/>
        <v>11709.046399999999</v>
      </c>
      <c r="G68" s="7">
        <f t="shared" si="10"/>
        <v>5340.4534075733582</v>
      </c>
      <c r="H68" s="7">
        <f t="shared" si="1"/>
        <v>6368.5929924266411</v>
      </c>
      <c r="I68" s="7">
        <f t="shared" si="11"/>
        <v>20372.011443007839</v>
      </c>
      <c r="J68" s="7">
        <f t="shared" si="14"/>
        <v>4621.9920000000002</v>
      </c>
      <c r="K68" s="7">
        <f t="shared" si="12"/>
        <v>735.78370900254015</v>
      </c>
      <c r="L68" s="7">
        <f t="shared" si="13"/>
        <v>3631.1699514630363</v>
      </c>
      <c r="M68" s="7">
        <f t="shared" si="4"/>
        <v>4296.0113825422632</v>
      </c>
      <c r="N68" s="7">
        <f t="shared" si="2"/>
        <v>7927.1813340052995</v>
      </c>
      <c r="O68" s="7">
        <f t="shared" si="5"/>
        <v>48326.878496489575</v>
      </c>
    </row>
    <row r="69" spans="1:15" x14ac:dyDescent="0.25">
      <c r="A69">
        <f t="shared" si="6"/>
        <v>24</v>
      </c>
      <c r="C69" s="7">
        <f t="shared" si="3"/>
        <v>666459.08287185489</v>
      </c>
      <c r="D69" s="7">
        <f t="shared" si="7"/>
        <v>158947.97264677973</v>
      </c>
      <c r="E69" s="7">
        <f t="shared" si="8"/>
        <v>57174.97861991352</v>
      </c>
      <c r="F69" s="7">
        <f t="shared" si="9"/>
        <v>11709.046399999999</v>
      </c>
      <c r="G69" s="7">
        <f t="shared" si="10"/>
        <v>5540.7204103573595</v>
      </c>
      <c r="H69" s="7">
        <f t="shared" si="1"/>
        <v>6168.3259896426398</v>
      </c>
      <c r="I69" s="7">
        <f t="shared" si="11"/>
        <v>20983.171786298077</v>
      </c>
      <c r="J69" s="7">
        <f t="shared" si="14"/>
        <v>4621.9920000000002</v>
      </c>
      <c r="K69" s="7">
        <f t="shared" si="12"/>
        <v>757.85722027261636</v>
      </c>
      <c r="L69" s="7">
        <f t="shared" si="13"/>
        <v>3962.6985620807836</v>
      </c>
      <c r="M69" s="7">
        <f t="shared" si="4"/>
        <v>4553.5696039446766</v>
      </c>
      <c r="N69" s="7">
        <f t="shared" si="2"/>
        <v>8516.2681660254602</v>
      </c>
      <c r="O69" s="7">
        <f t="shared" si="5"/>
        <v>52880.448100434252</v>
      </c>
    </row>
    <row r="70" spans="1:15" x14ac:dyDescent="0.25">
      <c r="A70">
        <f t="shared" si="6"/>
        <v>25</v>
      </c>
      <c r="C70" s="7">
        <f t="shared" si="3"/>
        <v>693117.44618672912</v>
      </c>
      <c r="D70" s="7">
        <f t="shared" si="7"/>
        <v>153199.47522103396</v>
      </c>
      <c r="E70" s="7">
        <f t="shared" si="8"/>
        <v>50085.230463269472</v>
      </c>
      <c r="F70" s="7">
        <f t="shared" si="9"/>
        <v>11709.046399999999</v>
      </c>
      <c r="G70" s="7">
        <f t="shared" si="10"/>
        <v>5748.4974257457598</v>
      </c>
      <c r="H70" s="7">
        <f t="shared" si="1"/>
        <v>5960.5489742542395</v>
      </c>
      <c r="I70" s="7">
        <f t="shared" si="11"/>
        <v>21612.666939887018</v>
      </c>
      <c r="J70" s="7">
        <f t="shared" si="14"/>
        <v>4621.9920000000002</v>
      </c>
      <c r="K70" s="7">
        <f t="shared" si="12"/>
        <v>780.59293688079492</v>
      </c>
      <c r="L70" s="7">
        <f t="shared" si="13"/>
        <v>4304.8038720758323</v>
      </c>
      <c r="M70" s="7">
        <f t="shared" si="4"/>
        <v>4818.223730930391</v>
      </c>
      <c r="N70" s="7">
        <f t="shared" si="2"/>
        <v>9123.0276030062232</v>
      </c>
      <c r="O70" s="7">
        <f t="shared" si="5"/>
        <v>57698.671831364642</v>
      </c>
    </row>
    <row r="71" spans="1:15" x14ac:dyDescent="0.25">
      <c r="A71">
        <f t="shared" si="6"/>
        <v>26</v>
      </c>
      <c r="C71" s="7">
        <f t="shared" si="3"/>
        <v>720842.14403419825</v>
      </c>
      <c r="D71" s="7">
        <f t="shared" si="7"/>
        <v>147235.40914182275</v>
      </c>
      <c r="E71" s="7">
        <f t="shared" si="8"/>
        <v>43006.631046398004</v>
      </c>
      <c r="F71" s="7">
        <f t="shared" si="9"/>
        <v>11709.046399999999</v>
      </c>
      <c r="G71" s="7">
        <f t="shared" si="10"/>
        <v>5964.0660792112258</v>
      </c>
      <c r="H71" s="7">
        <f t="shared" si="1"/>
        <v>5744.9803207887735</v>
      </c>
      <c r="I71" s="7">
        <f t="shared" si="11"/>
        <v>22261.046948083629</v>
      </c>
      <c r="J71" s="7">
        <f t="shared" si="14"/>
        <v>4621.9920000000002</v>
      </c>
      <c r="K71" s="7">
        <f t="shared" si="12"/>
        <v>804.01072498721874</v>
      </c>
      <c r="L71" s="7">
        <f t="shared" si="13"/>
        <v>4657.8268389692066</v>
      </c>
      <c r="M71" s="7">
        <f t="shared" si="4"/>
        <v>5090.1629841272052</v>
      </c>
      <c r="N71" s="7">
        <f t="shared" si="2"/>
        <v>9747.9898230964118</v>
      </c>
      <c r="O71" s="7">
        <f t="shared" si="5"/>
        <v>62788.834815491849</v>
      </c>
    </row>
    <row r="72" spans="1:15" x14ac:dyDescent="0.25">
      <c r="A72">
        <f t="shared" si="6"/>
        <v>27</v>
      </c>
      <c r="C72" s="7">
        <f t="shared" si="3"/>
        <v>749675.82979556615</v>
      </c>
      <c r="D72" s="7">
        <f t="shared" si="7"/>
        <v>141047.6905846411</v>
      </c>
      <c r="E72" s="7">
        <f t="shared" si="8"/>
        <v>35931.288018171173</v>
      </c>
      <c r="F72" s="7">
        <f t="shared" si="9"/>
        <v>11709.046399999999</v>
      </c>
      <c r="G72" s="7">
        <f t="shared" si="10"/>
        <v>6187.7185571816462</v>
      </c>
      <c r="H72" s="7">
        <f t="shared" si="1"/>
        <v>5521.327842818353</v>
      </c>
      <c r="I72" s="7">
        <f t="shared" si="11"/>
        <v>22928.87835652614</v>
      </c>
      <c r="J72" s="7">
        <f t="shared" si="14"/>
        <v>4621.9920000000002</v>
      </c>
      <c r="K72" s="7">
        <f t="shared" si="12"/>
        <v>828.13104673683529</v>
      </c>
      <c r="L72" s="7">
        <f t="shared" si="13"/>
        <v>5022.1195361278005</v>
      </c>
      <c r="M72" s="7">
        <f t="shared" si="4"/>
        <v>5369.5813736615055</v>
      </c>
      <c r="N72" s="7">
        <f t="shared" si="2"/>
        <v>10391.700909789306</v>
      </c>
      <c r="O72" s="7">
        <f t="shared" si="5"/>
        <v>68158.416189153359</v>
      </c>
    </row>
    <row r="73" spans="1:15" x14ac:dyDescent="0.25">
      <c r="A73">
        <f t="shared" si="6"/>
        <v>28</v>
      </c>
      <c r="C73" s="7">
        <f t="shared" si="3"/>
        <v>779662.86298738886</v>
      </c>
      <c r="D73" s="7">
        <f t="shared" si="7"/>
        <v>134627.93258156514</v>
      </c>
      <c r="E73" s="7">
        <f t="shared" si="8"/>
        <v>28851.262377159841</v>
      </c>
      <c r="F73" s="7">
        <f t="shared" si="9"/>
        <v>11709.046399999999</v>
      </c>
      <c r="G73" s="7">
        <f t="shared" si="10"/>
        <v>6419.7580030759582</v>
      </c>
      <c r="H73" s="7">
        <f t="shared" si="1"/>
        <v>5289.2883969240411</v>
      </c>
      <c r="I73" s="7">
        <f t="shared" si="11"/>
        <v>23616.744707221926</v>
      </c>
      <c r="J73" s="7">
        <f>J72</f>
        <v>4621.9920000000002</v>
      </c>
      <c r="K73" s="7">
        <f t="shared" si="12"/>
        <v>852.9749781389404</v>
      </c>
      <c r="L73" s="7">
        <f t="shared" si="13"/>
        <v>5398.0455195067552</v>
      </c>
      <c r="M73" s="7">
        <f t="shared" si="4"/>
        <v>5656.6778095762311</v>
      </c>
      <c r="N73" s="7">
        <f t="shared" si="2"/>
        <v>11054.723329082986</v>
      </c>
      <c r="O73" s="7">
        <f t="shared" si="5"/>
        <v>73815.093998729586</v>
      </c>
    </row>
    <row r="74" spans="1:15" x14ac:dyDescent="0.25">
      <c r="A74">
        <f t="shared" si="6"/>
        <v>29</v>
      </c>
      <c r="C74" s="7">
        <f t="shared" si="3"/>
        <v>810849.3775068844</v>
      </c>
      <c r="D74" s="7">
        <f t="shared" si="7"/>
        <v>127967.43365337384</v>
      </c>
      <c r="E74" s="7">
        <f t="shared" si="8"/>
        <v>21758.559242861364</v>
      </c>
      <c r="F74" s="7">
        <f t="shared" si="9"/>
        <v>11709.046399999999</v>
      </c>
      <c r="G74" s="7">
        <f t="shared" si="10"/>
        <v>6660.4989281913067</v>
      </c>
      <c r="H74" s="7">
        <f t="shared" si="1"/>
        <v>5048.5474718086925</v>
      </c>
      <c r="I74" s="7">
        <f t="shared" si="11"/>
        <v>24325.247048438585</v>
      </c>
      <c r="J74" s="7">
        <f t="shared" si="14"/>
        <v>4621.9920000000002</v>
      </c>
      <c r="K74" s="7">
        <f t="shared" si="12"/>
        <v>878.56422748310865</v>
      </c>
      <c r="L74" s="7">
        <f t="shared" si="13"/>
        <v>5785.9802066416505</v>
      </c>
      <c r="M74" s="7">
        <f t="shared" si="4"/>
        <v>5951.6562143138271</v>
      </c>
      <c r="N74" s="7">
        <f t="shared" si="2"/>
        <v>11737.636420955478</v>
      </c>
      <c r="O74" s="7">
        <f t="shared" si="5"/>
        <v>79766.750213043415</v>
      </c>
    </row>
    <row r="75" spans="1:15" s="5" customFormat="1" x14ac:dyDescent="0.25">
      <c r="A75" s="5">
        <f t="shared" si="6"/>
        <v>30</v>
      </c>
      <c r="C75" s="8">
        <f t="shared" si="3"/>
        <v>843283.35260715976</v>
      </c>
      <c r="D75" s="8">
        <f t="shared" si="7"/>
        <v>121057.16601537536</v>
      </c>
      <c r="E75" s="8">
        <f t="shared" si="8"/>
        <v>14645.118505229953</v>
      </c>
      <c r="F75" s="8">
        <f t="shared" si="9"/>
        <v>11709.046399999999</v>
      </c>
      <c r="G75" s="8">
        <f t="shared" si="10"/>
        <v>6910.2676379984805</v>
      </c>
      <c r="H75" s="8">
        <f t="shared" si="1"/>
        <v>4798.7787620015188</v>
      </c>
      <c r="I75" s="8">
        <f t="shared" si="11"/>
        <v>25055.004459891745</v>
      </c>
      <c r="J75" s="8">
        <f>J74</f>
        <v>4621.9920000000002</v>
      </c>
      <c r="K75" s="8">
        <f t="shared" si="12"/>
        <v>904.92115430760191</v>
      </c>
      <c r="L75" s="8">
        <f t="shared" si="13"/>
        <v>6186.3112683047029</v>
      </c>
      <c r="M75" s="8">
        <f t="shared" si="4"/>
        <v>6254.7256372794409</v>
      </c>
      <c r="N75" s="8">
        <f t="shared" si="2"/>
        <v>12441.036905584144</v>
      </c>
      <c r="O75" s="8">
        <f t="shared" si="5"/>
        <v>86021.475850322851</v>
      </c>
    </row>
    <row r="76" spans="1:15" x14ac:dyDescent="0.25">
      <c r="A76">
        <f t="shared" si="6"/>
        <v>31</v>
      </c>
      <c r="C76" s="7">
        <f t="shared" si="3"/>
        <v>877014.68671144615</v>
      </c>
      <c r="D76" s="7">
        <f t="shared" si="7"/>
        <v>113887.76334095193</v>
      </c>
      <c r="E76" s="7">
        <f t="shared" si="8"/>
        <v>7502.8053412145282</v>
      </c>
      <c r="F76" s="7">
        <f t="shared" si="9"/>
        <v>11709.046399999999</v>
      </c>
      <c r="G76" s="7">
        <f t="shared" si="10"/>
        <v>7169.4026744234234</v>
      </c>
      <c r="H76" s="7">
        <f t="shared" si="1"/>
        <v>4539.6437255765759</v>
      </c>
      <c r="I76" s="7">
        <f t="shared" si="11"/>
        <v>25806.654593688498</v>
      </c>
      <c r="J76" s="7">
        <f t="shared" si="14"/>
        <v>4621.9920000000002</v>
      </c>
      <c r="K76" s="7">
        <f t="shared" si="12"/>
        <v>932.06878893682995</v>
      </c>
      <c r="L76" s="7">
        <f t="shared" si="13"/>
        <v>6599.4390332535368</v>
      </c>
      <c r="M76" s="7">
        <f t="shared" si="4"/>
        <v>6566.1003714981325</v>
      </c>
      <c r="N76" s="7">
        <f t="shared" si="2"/>
        <v>13165.539404751669</v>
      </c>
      <c r="O76" s="7">
        <f t="shared" si="5"/>
        <v>92587.576221820986</v>
      </c>
    </row>
    <row r="77" spans="1:15" x14ac:dyDescent="0.25">
      <c r="A77">
        <f t="shared" si="6"/>
        <v>32</v>
      </c>
      <c r="C77" s="7">
        <f t="shared" si="3"/>
        <v>912095.27417990402</v>
      </c>
      <c r="D77" s="7">
        <f t="shared" si="7"/>
        <v>106449.50806623763</v>
      </c>
      <c r="E77" s="7">
        <f t="shared" si="8"/>
        <v>323.40058678737165</v>
      </c>
      <c r="F77" s="7">
        <f t="shared" si="9"/>
        <v>11709.046399999999</v>
      </c>
      <c r="G77" s="7">
        <f t="shared" si="10"/>
        <v>7438.2552747143018</v>
      </c>
      <c r="H77" s="7">
        <f t="shared" si="1"/>
        <v>4270.7911252856975</v>
      </c>
      <c r="I77" s="7">
        <f t="shared" si="11"/>
        <v>26580.854231499154</v>
      </c>
      <c r="J77" s="7">
        <f t="shared" si="14"/>
        <v>4621.9920000000002</v>
      </c>
      <c r="K77" s="7">
        <f t="shared" si="12"/>
        <v>960.03085260493492</v>
      </c>
      <c r="L77" s="7">
        <f t="shared" si="13"/>
        <v>7025.776906515578</v>
      </c>
      <c r="M77" s="7">
        <f t="shared" si="4"/>
        <v>6886.0000723786407</v>
      </c>
      <c r="N77" s="7">
        <f t="shared" si="2"/>
        <v>13911.776978894219</v>
      </c>
      <c r="O77" s="7">
        <f t="shared" si="5"/>
        <v>99473.576294199622</v>
      </c>
    </row>
    <row r="78" spans="1:15" x14ac:dyDescent="0.25">
      <c r="A78">
        <f t="shared" si="6"/>
        <v>33</v>
      </c>
      <c r="C78" s="7">
        <f t="shared" si="3"/>
        <v>948579.08514710015</v>
      </c>
      <c r="D78" s="7">
        <f t="shared" si="7"/>
        <v>98732.318218721543</v>
      </c>
      <c r="E78" s="7">
        <f t="shared" si="8"/>
        <v>-6901.4090472891221</v>
      </c>
      <c r="F78" s="7">
        <f t="shared" si="9"/>
        <v>11709.046399999999</v>
      </c>
      <c r="G78" s="7">
        <f t="shared" si="10"/>
        <v>7717.1898475160888</v>
      </c>
      <c r="H78" s="7">
        <f t="shared" si="1"/>
        <v>3991.8565524839109</v>
      </c>
      <c r="I78" s="7">
        <f t="shared" si="11"/>
        <v>27378.27985844413</v>
      </c>
      <c r="J78" s="7">
        <f t="shared" si="14"/>
        <v>4621.9920000000002</v>
      </c>
      <c r="K78" s="7">
        <f t="shared" si="12"/>
        <v>988.83177818308297</v>
      </c>
      <c r="L78" s="7">
        <f t="shared" si="13"/>
        <v>7465.7518016663953</v>
      </c>
      <c r="M78" s="7">
        <f t="shared" si="4"/>
        <v>7214.6498785946524</v>
      </c>
      <c r="N78" s="7">
        <f t="shared" si="2"/>
        <v>14680.401680261048</v>
      </c>
      <c r="O78" s="7">
        <f t="shared" si="5"/>
        <v>106688.22617279427</v>
      </c>
    </row>
    <row r="79" spans="1:15" x14ac:dyDescent="0.25">
      <c r="A79">
        <f t="shared" si="6"/>
        <v>34</v>
      </c>
      <c r="C79" s="7">
        <f t="shared" si="3"/>
        <v>986522.24855298421</v>
      </c>
      <c r="D79" s="7">
        <f t="shared" si="7"/>
        <v>90725.733751923603</v>
      </c>
      <c r="E79" s="7">
        <f t="shared" si="8"/>
        <v>-14180.040927961054</v>
      </c>
      <c r="F79" s="7">
        <f t="shared" si="9"/>
        <v>11709.046399999999</v>
      </c>
      <c r="G79" s="7">
        <f t="shared" si="10"/>
        <v>8006.5844667979418</v>
      </c>
      <c r="H79" s="7">
        <f t="shared" si="1"/>
        <v>3702.4619332020575</v>
      </c>
      <c r="I79" s="7">
        <f t="shared" si="11"/>
        <v>28199.628254197454</v>
      </c>
      <c r="J79" s="7">
        <f t="shared" si="14"/>
        <v>4621.9920000000002</v>
      </c>
      <c r="K79" s="7">
        <f t="shared" si="12"/>
        <v>1018.4967315285755</v>
      </c>
      <c r="L79" s="7">
        <f t="shared" si="13"/>
        <v>7919.8045875760627</v>
      </c>
      <c r="M79" s="7">
        <f t="shared" si="4"/>
        <v>7552.2805350928165</v>
      </c>
      <c r="N79" s="7">
        <f t="shared" si="2"/>
        <v>15472.085122668879</v>
      </c>
      <c r="O79" s="7">
        <f t="shared" si="5"/>
        <v>114240.50670788708</v>
      </c>
    </row>
    <row r="80" spans="1:15" x14ac:dyDescent="0.25">
      <c r="A80">
        <f t="shared" si="6"/>
        <v>35</v>
      </c>
      <c r="C80" s="7">
        <f t="shared" si="3"/>
        <v>1025983.1384951036</v>
      </c>
      <c r="D80" s="7">
        <f t="shared" si="7"/>
        <v>82418.902367620743</v>
      </c>
      <c r="E80" s="7">
        <f t="shared" si="8"/>
        <v>-21521.026632916222</v>
      </c>
      <c r="F80" s="7">
        <f t="shared" si="9"/>
        <v>11709.046399999999</v>
      </c>
      <c r="G80" s="7">
        <f t="shared" si="10"/>
        <v>8306.8313843028645</v>
      </c>
      <c r="H80" s="7">
        <f t="shared" si="1"/>
        <v>3402.2150156971352</v>
      </c>
      <c r="I80" s="7">
        <f t="shared" si="11"/>
        <v>29045.61710182338</v>
      </c>
      <c r="J80" s="7">
        <f t="shared" si="14"/>
        <v>4621.9920000000002</v>
      </c>
      <c r="K80" s="7">
        <f t="shared" si="12"/>
        <v>1049.0516334744327</v>
      </c>
      <c r="L80" s="7">
        <f t="shared" si="13"/>
        <v>8388.3905501137615</v>
      </c>
      <c r="M80" s="7">
        <f t="shared" si="4"/>
        <v>7899.1285182351858</v>
      </c>
      <c r="N80" s="7">
        <f t="shared" si="2"/>
        <v>16287.519068348947</v>
      </c>
      <c r="O80" s="7">
        <f t="shared" si="5"/>
        <v>122139.63522612226</v>
      </c>
    </row>
    <row r="81" spans="1:15" x14ac:dyDescent="0.25">
      <c r="A81">
        <f t="shared" si="6"/>
        <v>36</v>
      </c>
      <c r="C81" s="7">
        <f t="shared" si="3"/>
        <v>1067022.4640349078</v>
      </c>
      <c r="D81" s="7">
        <f t="shared" si="7"/>
        <v>73800.564806406517</v>
      </c>
      <c r="E81" s="7">
        <f t="shared" si="8"/>
        <v>-28933.022276702512</v>
      </c>
      <c r="F81" s="7">
        <f t="shared" si="9"/>
        <v>11709.046399999999</v>
      </c>
      <c r="G81" s="7">
        <f t="shared" si="10"/>
        <v>8618.3375612142208</v>
      </c>
      <c r="H81" s="7">
        <f t="shared" si="1"/>
        <v>3090.708838785778</v>
      </c>
      <c r="I81" s="7">
        <f t="shared" si="11"/>
        <v>29916.985614878082</v>
      </c>
      <c r="J81" s="7">
        <f t="shared" si="14"/>
        <v>4621.9920000000002</v>
      </c>
      <c r="K81" s="7">
        <f t="shared" si="12"/>
        <v>1080.5231824786658</v>
      </c>
      <c r="L81" s="7">
        <f t="shared" si="13"/>
        <v>8871.979869317729</v>
      </c>
      <c r="M81" s="7">
        <f t="shared" si="4"/>
        <v>8255.4361630816893</v>
      </c>
      <c r="N81" s="7">
        <f t="shared" si="2"/>
        <v>17127.416032399418</v>
      </c>
      <c r="O81" s="7">
        <f t="shared" si="5"/>
        <v>130395.07138920395</v>
      </c>
    </row>
    <row r="82" spans="1:15" x14ac:dyDescent="0.25">
      <c r="A82">
        <f t="shared" si="6"/>
        <v>37</v>
      </c>
      <c r="C82" s="7">
        <f t="shared" si="3"/>
        <v>1109703.3625963042</v>
      </c>
      <c r="D82" s="7">
        <f t="shared" si="7"/>
        <v>64859.039586646759</v>
      </c>
      <c r="E82" s="7">
        <f t="shared" si="8"/>
        <v>-36424.819042779229</v>
      </c>
      <c r="F82" s="7">
        <f t="shared" si="9"/>
        <v>11709.046399999999</v>
      </c>
      <c r="G82" s="7">
        <f t="shared" si="10"/>
        <v>8941.5252197597547</v>
      </c>
      <c r="H82" s="7">
        <f t="shared" si="1"/>
        <v>2767.5211802402441</v>
      </c>
      <c r="I82" s="7">
        <f t="shared" si="11"/>
        <v>30814.495183324427</v>
      </c>
      <c r="J82" s="7">
        <f t="shared" si="14"/>
        <v>4621.9920000000002</v>
      </c>
      <c r="K82" s="7">
        <f t="shared" si="12"/>
        <v>1112.9388779530259</v>
      </c>
      <c r="L82" s="7">
        <f t="shared" si="13"/>
        <v>9371.0581125550852</v>
      </c>
      <c r="M82" s="7">
        <f t="shared" si="4"/>
        <v>8621.451792816315</v>
      </c>
      <c r="N82" s="7">
        <f t="shared" si="2"/>
        <v>17992.5099053714</v>
      </c>
      <c r="O82" s="7">
        <f t="shared" si="5"/>
        <v>139016.52318202026</v>
      </c>
    </row>
    <row r="83" spans="1:15" x14ac:dyDescent="0.25">
      <c r="A83">
        <f t="shared" si="6"/>
        <v>38</v>
      </c>
      <c r="C83" s="7">
        <f t="shared" si="3"/>
        <v>1154091.4971001563</v>
      </c>
      <c r="D83" s="7">
        <f t="shared" si="7"/>
        <v>55582.207171146016</v>
      </c>
      <c r="E83" s="7">
        <f t="shared" si="8"/>
        <v>-44005.353934662817</v>
      </c>
      <c r="F83" s="7">
        <f t="shared" si="9"/>
        <v>11709.046399999999</v>
      </c>
      <c r="G83" s="7">
        <f t="shared" si="10"/>
        <v>9276.8324155007467</v>
      </c>
      <c r="H83" s="7">
        <f t="shared" si="1"/>
        <v>2432.2139844992535</v>
      </c>
      <c r="I83" s="7">
        <f t="shared" si="11"/>
        <v>31738.930038824161</v>
      </c>
      <c r="J83" s="7">
        <f t="shared" si="14"/>
        <v>4621.9920000000002</v>
      </c>
      <c r="K83" s="7">
        <f t="shared" si="12"/>
        <v>1146.3270442916166</v>
      </c>
      <c r="L83" s="7">
        <f t="shared" si="13"/>
        <v>9886.1267442139815</v>
      </c>
      <c r="M83" s="7">
        <f t="shared" si="4"/>
        <v>8997.4298503185619</v>
      </c>
      <c r="N83" s="7">
        <f t="shared" si="2"/>
        <v>18883.556594532543</v>
      </c>
      <c r="O83" s="7">
        <f t="shared" si="5"/>
        <v>148013.95303233882</v>
      </c>
    </row>
    <row r="84" spans="1:15" x14ac:dyDescent="0.25">
      <c r="A84">
        <f t="shared" si="6"/>
        <v>39</v>
      </c>
      <c r="C84" s="7">
        <f t="shared" si="3"/>
        <v>1200255.1569841625</v>
      </c>
      <c r="D84" s="7">
        <f t="shared" si="7"/>
        <v>45957.493540063995</v>
      </c>
      <c r="E84" s="7">
        <f t="shared" si="8"/>
        <v>-51683.72075965866</v>
      </c>
      <c r="F84" s="7">
        <f t="shared" si="9"/>
        <v>11709.046399999999</v>
      </c>
      <c r="G84" s="7">
        <f t="shared" si="10"/>
        <v>9624.7136310820242</v>
      </c>
      <c r="H84" s="7">
        <f t="shared" si="1"/>
        <v>2084.3327689179755</v>
      </c>
      <c r="I84" s="7">
        <f t="shared" si="11"/>
        <v>32691.097939988886</v>
      </c>
      <c r="J84" s="7">
        <f t="shared" si="14"/>
        <v>4621.9920000000002</v>
      </c>
      <c r="K84" s="7">
        <f t="shared" si="12"/>
        <v>1180.7168556203651</v>
      </c>
      <c r="L84" s="7">
        <f t="shared" si="13"/>
        <v>10417.703652489228</v>
      </c>
      <c r="M84" s="7">
        <f t="shared" si="4"/>
        <v>9383.631031879293</v>
      </c>
      <c r="N84" s="7">
        <f t="shared" si="2"/>
        <v>19801.334684368521</v>
      </c>
      <c r="O84" s="7">
        <f t="shared" si="5"/>
        <v>157397.5840642181</v>
      </c>
    </row>
    <row r="85" spans="1:15" s="5" customFormat="1" x14ac:dyDescent="0.25">
      <c r="A85" s="5">
        <f t="shared" si="6"/>
        <v>40</v>
      </c>
      <c r="C85" s="8">
        <f t="shared" si="3"/>
        <v>1248265.363263529</v>
      </c>
      <c r="D85" s="8">
        <f t="shared" si="7"/>
        <v>35971.853147816393</v>
      </c>
      <c r="E85" s="8">
        <f t="shared" si="8"/>
        <v>-59469.181359018468</v>
      </c>
      <c r="F85" s="8">
        <f t="shared" si="9"/>
        <v>11709.046399999999</v>
      </c>
      <c r="G85" s="8">
        <f t="shared" si="10"/>
        <v>9985.6403922476002</v>
      </c>
      <c r="H85" s="8">
        <f t="shared" si="1"/>
        <v>1723.4060077523998</v>
      </c>
      <c r="I85" s="8">
        <f t="shared" si="11"/>
        <v>33671.83087818855</v>
      </c>
      <c r="J85" s="8">
        <f t="shared" si="14"/>
        <v>4621.9920000000002</v>
      </c>
      <c r="K85" s="8">
        <f t="shared" si="12"/>
        <v>1216.1383612889761</v>
      </c>
      <c r="L85" s="8">
        <f t="shared" si="13"/>
        <v>10966.323693841812</v>
      </c>
      <c r="M85" s="8">
        <f t="shared" si="4"/>
        <v>9780.3224230577616</v>
      </c>
      <c r="N85" s="8">
        <f t="shared" si="2"/>
        <v>20746.646116899574</v>
      </c>
      <c r="O85" s="8">
        <f t="shared" si="5"/>
        <v>167177.90648727585</v>
      </c>
    </row>
  </sheetData>
  <mergeCells count="15">
    <mergeCell ref="E27:G27"/>
    <mergeCell ref="E28:G28"/>
    <mergeCell ref="O42:O44"/>
    <mergeCell ref="C42:C44"/>
    <mergeCell ref="N43:N44"/>
    <mergeCell ref="K42:K44"/>
    <mergeCell ref="J42:J44"/>
    <mergeCell ref="I42:I44"/>
    <mergeCell ref="M43:M44"/>
    <mergeCell ref="L42:L44"/>
    <mergeCell ref="D42:D44"/>
    <mergeCell ref="E42:E44"/>
    <mergeCell ref="F42:F44"/>
    <mergeCell ref="G42:G44"/>
    <mergeCell ref="H42:H4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Wichtig!</vt:lpstr>
      <vt:lpstr>Berechnung</vt:lpstr>
    </vt:vector>
  </TitlesOfParts>
  <Company>Rohde &amp; Schwarz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Scheunert Nazan 1CP2</dc:creator>
  <cp:lastModifiedBy>Nazan Yildiz</cp:lastModifiedBy>
  <cp:lastPrinted>2011-12-20T15:30:34Z</cp:lastPrinted>
  <dcterms:created xsi:type="dcterms:W3CDTF">2011-12-02T08:41:36Z</dcterms:created>
  <dcterms:modified xsi:type="dcterms:W3CDTF">2024-08-05T13:39:00Z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64cdcd-3664-4d05-9615-7cbf65a4f0a8_Enabled">
    <vt:lpwstr>true</vt:lpwstr>
  </property>
  <property fmtid="{D5CDD505-2E9C-101B-9397-08002B2CF9AE}" pid="3" name="MSIP_Label_9764cdcd-3664-4d05-9615-7cbf65a4f0a8_SetDate">
    <vt:lpwstr>2022-11-18T15:19:30Z</vt:lpwstr>
  </property>
  <property fmtid="{D5CDD505-2E9C-101B-9397-08002B2CF9AE}" pid="4" name="MSIP_Label_9764cdcd-3664-4d05-9615-7cbf65a4f0a8_Method">
    <vt:lpwstr>Privileged</vt:lpwstr>
  </property>
  <property fmtid="{D5CDD505-2E9C-101B-9397-08002B2CF9AE}" pid="5" name="MSIP_Label_9764cdcd-3664-4d05-9615-7cbf65a4f0a8_Name">
    <vt:lpwstr>UNRESTRICTED</vt:lpwstr>
  </property>
  <property fmtid="{D5CDD505-2E9C-101B-9397-08002B2CF9AE}" pid="6" name="MSIP_Label_9764cdcd-3664-4d05-9615-7cbf65a4f0a8_SiteId">
    <vt:lpwstr>74bddbd9-705c-456e-aabd-99beb719a2b2</vt:lpwstr>
  </property>
  <property fmtid="{D5CDD505-2E9C-101B-9397-08002B2CF9AE}" pid="7" name="MSIP_Label_9764cdcd-3664-4d05-9615-7cbf65a4f0a8_ActionId">
    <vt:lpwstr>8977a144-73c1-448f-a833-53db39ec1c2f</vt:lpwstr>
  </property>
  <property fmtid="{D5CDD505-2E9C-101B-9397-08002B2CF9AE}" pid="8" name="MSIP_Label_9764cdcd-3664-4d05-9615-7cbf65a4f0a8_ContentBits">
    <vt:lpwstr>0</vt:lpwstr>
  </property>
</Properties>
</file>